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60" windowWidth="24675" windowHeight="12255"/>
  </bookViews>
  <sheets>
    <sheet name="Cover" sheetId="13" r:id="rId1"/>
    <sheet name="WTA" sheetId="6" r:id="rId2"/>
    <sheet name="Summary results" sheetId="11" r:id="rId3"/>
    <sheet name="SRP data" sheetId="9" r:id="rId4"/>
    <sheet name="Pre-CEG SRPs" sheetId="10" r:id="rId5"/>
    <sheet name="RBA CGS" sheetId="12" r:id="rId6"/>
  </sheets>
  <definedNames>
    <definedName name="ScenRange">#REF!</definedName>
  </definedNames>
  <calcPr calcId="145621"/>
</workbook>
</file>

<file path=xl/calcChain.xml><?xml version="1.0" encoding="utf-8"?>
<calcChain xmlns="http://schemas.openxmlformats.org/spreadsheetml/2006/main">
  <c r="F1019" i="12" l="1"/>
  <c r="F25" i="12"/>
  <c r="F3" i="9" l="1"/>
  <c r="C53" i="9" l="1"/>
  <c r="D53" i="9"/>
  <c r="E53" i="9"/>
  <c r="F53" i="9"/>
  <c r="G53" i="9"/>
  <c r="H53" i="9"/>
  <c r="I53" i="9"/>
  <c r="J53" i="9"/>
  <c r="K53" i="9"/>
  <c r="C110" i="6" l="1"/>
  <c r="B98" i="6"/>
  <c r="B99" i="6"/>
  <c r="B100" i="6"/>
  <c r="B101" i="6"/>
  <c r="B102" i="6"/>
  <c r="B103" i="6"/>
  <c r="B104" i="6"/>
  <c r="B105" i="6"/>
  <c r="B106" i="6"/>
  <c r="B107" i="6"/>
  <c r="B108" i="6"/>
  <c r="B109" i="6"/>
  <c r="B110" i="6"/>
  <c r="B97" i="6"/>
  <c r="C85" i="6" l="1"/>
  <c r="D85" i="6"/>
  <c r="E85" i="6"/>
  <c r="K85" i="6"/>
  <c r="L85" i="6"/>
  <c r="M85" i="6"/>
  <c r="N85" i="6"/>
  <c r="O85" i="6"/>
  <c r="P85" i="6"/>
  <c r="Q85" i="6"/>
  <c r="R85" i="6"/>
  <c r="S85" i="6"/>
  <c r="T85" i="6"/>
  <c r="U85" i="6"/>
  <c r="V85" i="6"/>
  <c r="W85" i="6"/>
  <c r="X85" i="6"/>
  <c r="Y85" i="6"/>
  <c r="B85" i="6"/>
  <c r="J20" i="11" l="1"/>
  <c r="K20" i="11"/>
  <c r="L20" i="11"/>
  <c r="J21" i="11"/>
  <c r="K21" i="11"/>
  <c r="L21" i="11"/>
  <c r="J22" i="11"/>
  <c r="K22" i="11"/>
  <c r="L22" i="11"/>
  <c r="J23" i="11"/>
  <c r="K23" i="11"/>
  <c r="L23" i="11"/>
  <c r="J24" i="11"/>
  <c r="K24" i="11"/>
  <c r="L24" i="11"/>
  <c r="J25" i="11"/>
  <c r="K25" i="11"/>
  <c r="L25" i="11"/>
  <c r="J26" i="11"/>
  <c r="K26" i="11"/>
  <c r="L26" i="11"/>
  <c r="J27" i="11"/>
  <c r="K27" i="11"/>
  <c r="L27" i="11"/>
  <c r="J28" i="11"/>
  <c r="K28" i="11"/>
  <c r="L28" i="11"/>
  <c r="K19" i="11"/>
  <c r="L19" i="11"/>
  <c r="J19" i="11"/>
  <c r="C82" i="6" l="1"/>
  <c r="D82" i="6"/>
  <c r="E82" i="6"/>
  <c r="F82" i="6"/>
  <c r="G82" i="6"/>
  <c r="H82" i="6"/>
  <c r="I82" i="6"/>
  <c r="J82" i="6"/>
  <c r="K82" i="6"/>
  <c r="L82" i="6"/>
  <c r="M82" i="6"/>
  <c r="N82" i="6"/>
  <c r="O82" i="6"/>
  <c r="P82" i="6"/>
  <c r="Q82" i="6"/>
  <c r="R82" i="6"/>
  <c r="S82" i="6"/>
  <c r="T82" i="6"/>
  <c r="U82" i="6"/>
  <c r="V82" i="6"/>
  <c r="W82" i="6"/>
  <c r="X82" i="6"/>
  <c r="Y82" i="6"/>
  <c r="B82" i="6"/>
  <c r="G13" i="11" l="1"/>
  <c r="G12" i="11"/>
  <c r="G11" i="11"/>
  <c r="G10" i="11"/>
  <c r="G9" i="11"/>
  <c r="G8" i="11"/>
  <c r="G7" i="11"/>
  <c r="G6" i="11"/>
  <c r="G5" i="11"/>
  <c r="G4" i="11"/>
  <c r="D8" i="11"/>
  <c r="D9" i="11"/>
  <c r="D10" i="11"/>
  <c r="D11" i="11"/>
  <c r="D12" i="11"/>
  <c r="D13" i="11"/>
  <c r="D7" i="11"/>
  <c r="D5" i="11"/>
  <c r="D6" i="11"/>
  <c r="D4" i="11"/>
  <c r="P56" i="6" l="1"/>
  <c r="P57" i="6"/>
  <c r="P58" i="6"/>
  <c r="P59" i="6"/>
  <c r="P60" i="6"/>
  <c r="P61" i="6"/>
  <c r="P62" i="6"/>
  <c r="P63" i="6"/>
  <c r="P64" i="6"/>
  <c r="P55" i="6"/>
  <c r="P66" i="6" s="1"/>
  <c r="R64" i="6"/>
  <c r="S63" i="6" s="1"/>
  <c r="T62" i="6" s="1"/>
  <c r="U61" i="6" s="1"/>
  <c r="V60" i="6" s="1"/>
  <c r="W59" i="6" s="1"/>
  <c r="X58" i="6" s="1"/>
  <c r="Y57" i="6" s="1"/>
  <c r="S64" i="6"/>
  <c r="T63" i="6" s="1"/>
  <c r="U62" i="6" s="1"/>
  <c r="V61" i="6" s="1"/>
  <c r="W60" i="6" s="1"/>
  <c r="X59" i="6" s="1"/>
  <c r="Y58" i="6" s="1"/>
  <c r="T64" i="6"/>
  <c r="U63" i="6" s="1"/>
  <c r="V62" i="6" s="1"/>
  <c r="W61" i="6" s="1"/>
  <c r="X60" i="6" s="1"/>
  <c r="Y59" i="6" s="1"/>
  <c r="U64" i="6"/>
  <c r="V63" i="6" s="1"/>
  <c r="W62" i="6" s="1"/>
  <c r="X61" i="6" s="1"/>
  <c r="Y60" i="6" s="1"/>
  <c r="V64" i="6"/>
  <c r="W63" i="6" s="1"/>
  <c r="X62" i="6" s="1"/>
  <c r="Y61" i="6" s="1"/>
  <c r="W64" i="6"/>
  <c r="X63" i="6" s="1"/>
  <c r="Y62" i="6" s="1"/>
  <c r="X64" i="6"/>
  <c r="Y63" i="6" s="1"/>
  <c r="Y64" i="6"/>
  <c r="Q64" i="6"/>
  <c r="R63" i="6" s="1"/>
  <c r="S62" i="6" s="1"/>
  <c r="T61" i="6" s="1"/>
  <c r="U60" i="6" s="1"/>
  <c r="V59" i="6" s="1"/>
  <c r="W58" i="6" s="1"/>
  <c r="X57" i="6" s="1"/>
  <c r="Y56" i="6" s="1"/>
  <c r="Q56" i="6"/>
  <c r="R55" i="6" s="1"/>
  <c r="Q57" i="6"/>
  <c r="R56" i="6" s="1"/>
  <c r="S55" i="6" s="1"/>
  <c r="Q58" i="6"/>
  <c r="R57" i="6" s="1"/>
  <c r="S56" i="6" s="1"/>
  <c r="T55" i="6" s="1"/>
  <c r="Q59" i="6"/>
  <c r="R58" i="6" s="1"/>
  <c r="S57" i="6" s="1"/>
  <c r="T56" i="6" s="1"/>
  <c r="U55" i="6" s="1"/>
  <c r="Q60" i="6"/>
  <c r="R59" i="6" s="1"/>
  <c r="S58" i="6" s="1"/>
  <c r="T57" i="6" s="1"/>
  <c r="U56" i="6" s="1"/>
  <c r="V55" i="6" s="1"/>
  <c r="Q61" i="6"/>
  <c r="R60" i="6" s="1"/>
  <c r="S59" i="6" s="1"/>
  <c r="T58" i="6" s="1"/>
  <c r="U57" i="6" s="1"/>
  <c r="V56" i="6" s="1"/>
  <c r="W55" i="6" s="1"/>
  <c r="Q62" i="6"/>
  <c r="R61" i="6" s="1"/>
  <c r="S60" i="6" s="1"/>
  <c r="T59" i="6" s="1"/>
  <c r="U58" i="6" s="1"/>
  <c r="V57" i="6" s="1"/>
  <c r="W56" i="6" s="1"/>
  <c r="X55" i="6" s="1"/>
  <c r="Q63" i="6"/>
  <c r="R62" i="6" s="1"/>
  <c r="S61" i="6" s="1"/>
  <c r="T60" i="6" s="1"/>
  <c r="U59" i="6" s="1"/>
  <c r="V58" i="6" s="1"/>
  <c r="W57" i="6" s="1"/>
  <c r="X56" i="6" s="1"/>
  <c r="Y55" i="6" s="1"/>
  <c r="Q55" i="6"/>
  <c r="Q66" i="6" s="1"/>
  <c r="Y66" i="6" l="1"/>
  <c r="X66" i="6"/>
  <c r="W66" i="6"/>
  <c r="V66" i="6"/>
  <c r="U66" i="6"/>
  <c r="T66" i="6"/>
  <c r="S66" i="6"/>
  <c r="R66" i="6"/>
  <c r="F5" i="9" l="1"/>
  <c r="F4" i="9"/>
  <c r="G3" i="9"/>
  <c r="G2" i="9"/>
  <c r="H3" i="9"/>
  <c r="H2" i="9"/>
  <c r="F2" i="9"/>
  <c r="J145" i="10" l="1"/>
  <c r="I5" i="11" l="1"/>
  <c r="I6" i="11" s="1"/>
  <c r="I7" i="11" s="1"/>
  <c r="I8" i="11" s="1"/>
  <c r="I9" i="11" s="1"/>
  <c r="I10" i="11" s="1"/>
  <c r="I11" i="11" s="1"/>
  <c r="I12" i="11" s="1"/>
  <c r="I13" i="11" s="1"/>
  <c r="Z4" i="6"/>
  <c r="Y4" i="6"/>
  <c r="X4" i="6"/>
  <c r="W4" i="6"/>
  <c r="V4" i="6"/>
  <c r="T4" i="6"/>
  <c r="S4" i="6"/>
  <c r="R4" i="6"/>
  <c r="Q4" i="6"/>
  <c r="O4" i="6"/>
  <c r="N4" i="6"/>
  <c r="M4" i="6"/>
  <c r="L4" i="6"/>
  <c r="J4" i="6"/>
  <c r="I4" i="6"/>
  <c r="H4" i="6"/>
  <c r="G4" i="6"/>
  <c r="E4" i="6"/>
  <c r="D4" i="6"/>
  <c r="C4" i="6"/>
  <c r="A5" i="11" l="1"/>
  <c r="A6" i="11" s="1"/>
  <c r="A7" i="11" s="1"/>
  <c r="A8" i="11" s="1"/>
  <c r="A9" i="11" s="1"/>
  <c r="A10" i="11" s="1"/>
  <c r="A11" i="11" s="1"/>
  <c r="A12" i="11" s="1"/>
  <c r="A13" i="11" s="1"/>
  <c r="C12" i="9"/>
  <c r="C11" i="9"/>
  <c r="C10" i="9"/>
  <c r="C9" i="9"/>
  <c r="I899" i="10"/>
  <c r="I648" i="10"/>
  <c r="I396" i="10"/>
  <c r="I145" i="10"/>
  <c r="E6" i="10"/>
  <c r="F6" i="10" s="1"/>
  <c r="E7" i="10"/>
  <c r="F7" i="10" s="1"/>
  <c r="E8" i="10"/>
  <c r="F8" i="10" s="1"/>
  <c r="E9" i="10"/>
  <c r="F9" i="10" s="1"/>
  <c r="E10" i="10"/>
  <c r="F10" i="10" s="1"/>
  <c r="E11" i="10"/>
  <c r="F11" i="10" s="1"/>
  <c r="E12" i="10"/>
  <c r="F12" i="10" s="1"/>
  <c r="E13" i="10"/>
  <c r="F13" i="10" s="1"/>
  <c r="E14" i="10"/>
  <c r="F14" i="10" s="1"/>
  <c r="E15" i="10"/>
  <c r="F15" i="10" s="1"/>
  <c r="E16" i="10"/>
  <c r="F16" i="10" s="1"/>
  <c r="E17" i="10"/>
  <c r="F17" i="10" s="1"/>
  <c r="E18" i="10"/>
  <c r="F18" i="10" s="1"/>
  <c r="E19" i="10"/>
  <c r="F19" i="10" s="1"/>
  <c r="E20" i="10"/>
  <c r="F20" i="10" s="1"/>
  <c r="E21" i="10"/>
  <c r="F21" i="10" s="1"/>
  <c r="E22" i="10"/>
  <c r="F22" i="10" s="1"/>
  <c r="E23" i="10"/>
  <c r="F23" i="10" s="1"/>
  <c r="E24" i="10"/>
  <c r="F24" i="10" s="1"/>
  <c r="E25" i="10"/>
  <c r="F25" i="10" s="1"/>
  <c r="E26" i="10"/>
  <c r="F26" i="10" s="1"/>
  <c r="E27" i="10"/>
  <c r="F27" i="10" s="1"/>
  <c r="E28" i="10"/>
  <c r="F28" i="10" s="1"/>
  <c r="E29" i="10"/>
  <c r="F29" i="10" s="1"/>
  <c r="E30" i="10"/>
  <c r="F30" i="10" s="1"/>
  <c r="E31" i="10"/>
  <c r="F31" i="10" s="1"/>
  <c r="E32" i="10"/>
  <c r="F32" i="10" s="1"/>
  <c r="E33" i="10"/>
  <c r="F33" i="10" s="1"/>
  <c r="E34" i="10"/>
  <c r="F34" i="10" s="1"/>
  <c r="E35" i="10"/>
  <c r="F35" i="10" s="1"/>
  <c r="E36" i="10"/>
  <c r="F36" i="10" s="1"/>
  <c r="E37" i="10"/>
  <c r="F37" i="10" s="1"/>
  <c r="E38" i="10"/>
  <c r="F38" i="10" s="1"/>
  <c r="E39" i="10"/>
  <c r="F39" i="10" s="1"/>
  <c r="E40" i="10"/>
  <c r="F40" i="10" s="1"/>
  <c r="E41" i="10"/>
  <c r="F41" i="10" s="1"/>
  <c r="E42" i="10"/>
  <c r="F42" i="10" s="1"/>
  <c r="E43" i="10"/>
  <c r="F43" i="10" s="1"/>
  <c r="E44" i="10"/>
  <c r="F44" i="10" s="1"/>
  <c r="E45" i="10"/>
  <c r="F45" i="10" s="1"/>
  <c r="E46" i="10"/>
  <c r="F46" i="10" s="1"/>
  <c r="E47" i="10"/>
  <c r="F47" i="10" s="1"/>
  <c r="E48" i="10"/>
  <c r="F48" i="10" s="1"/>
  <c r="E49" i="10"/>
  <c r="F49" i="10" s="1"/>
  <c r="E50" i="10"/>
  <c r="F50" i="10" s="1"/>
  <c r="E51" i="10"/>
  <c r="F51" i="10" s="1"/>
  <c r="E52" i="10"/>
  <c r="F52" i="10" s="1"/>
  <c r="E53" i="10"/>
  <c r="F53" i="10" s="1"/>
  <c r="E54" i="10"/>
  <c r="F54" i="10" s="1"/>
  <c r="E55" i="10"/>
  <c r="F55" i="10" s="1"/>
  <c r="E56" i="10"/>
  <c r="F56" i="10" s="1"/>
  <c r="E57" i="10"/>
  <c r="F57" i="10" s="1"/>
  <c r="E58" i="10"/>
  <c r="F58" i="10" s="1"/>
  <c r="E59" i="10"/>
  <c r="F59" i="10" s="1"/>
  <c r="E60" i="10"/>
  <c r="F60" i="10" s="1"/>
  <c r="E61" i="10"/>
  <c r="F61" i="10" s="1"/>
  <c r="E62" i="10"/>
  <c r="F62" i="10" s="1"/>
  <c r="E63" i="10"/>
  <c r="F63" i="10" s="1"/>
  <c r="E64" i="10"/>
  <c r="F64" i="10" s="1"/>
  <c r="E65" i="10"/>
  <c r="F65" i="10" s="1"/>
  <c r="E66" i="10"/>
  <c r="F66" i="10" s="1"/>
  <c r="E67" i="10"/>
  <c r="F67" i="10" s="1"/>
  <c r="E68" i="10"/>
  <c r="F68" i="10" s="1"/>
  <c r="E69" i="10"/>
  <c r="F69" i="10" s="1"/>
  <c r="E70" i="10"/>
  <c r="F70" i="10" s="1"/>
  <c r="E71" i="10"/>
  <c r="F71" i="10" s="1"/>
  <c r="E72" i="10"/>
  <c r="F72" i="10" s="1"/>
  <c r="E73" i="10"/>
  <c r="F73" i="10" s="1"/>
  <c r="E74" i="10"/>
  <c r="F74" i="10" s="1"/>
  <c r="E75" i="10"/>
  <c r="F75" i="10" s="1"/>
  <c r="E76" i="10"/>
  <c r="F76" i="10" s="1"/>
  <c r="E77" i="10"/>
  <c r="F77" i="10" s="1"/>
  <c r="E78" i="10"/>
  <c r="F78" i="10" s="1"/>
  <c r="E79" i="10"/>
  <c r="F79" i="10" s="1"/>
  <c r="E80" i="10"/>
  <c r="F80" i="10" s="1"/>
  <c r="E81" i="10"/>
  <c r="F81" i="10" s="1"/>
  <c r="E82" i="10"/>
  <c r="F82" i="10" s="1"/>
  <c r="E83" i="10"/>
  <c r="F83" i="10" s="1"/>
  <c r="E84" i="10"/>
  <c r="F84" i="10" s="1"/>
  <c r="E85" i="10"/>
  <c r="F85" i="10" s="1"/>
  <c r="E86" i="10"/>
  <c r="F86" i="10" s="1"/>
  <c r="E87" i="10"/>
  <c r="F87" i="10" s="1"/>
  <c r="E88" i="10"/>
  <c r="F88" i="10" s="1"/>
  <c r="E89" i="10"/>
  <c r="F89" i="10" s="1"/>
  <c r="E90" i="10"/>
  <c r="F90" i="10" s="1"/>
  <c r="E91" i="10"/>
  <c r="F91" i="10" s="1"/>
  <c r="E92" i="10"/>
  <c r="F92" i="10" s="1"/>
  <c r="E93" i="10"/>
  <c r="F93" i="10" s="1"/>
  <c r="E94" i="10"/>
  <c r="F94" i="10" s="1"/>
  <c r="E95" i="10"/>
  <c r="F95" i="10" s="1"/>
  <c r="E96" i="10"/>
  <c r="F96" i="10" s="1"/>
  <c r="E97" i="10"/>
  <c r="F97" i="10" s="1"/>
  <c r="E98" i="10"/>
  <c r="F98" i="10" s="1"/>
  <c r="E99" i="10"/>
  <c r="F99" i="10" s="1"/>
  <c r="E100" i="10"/>
  <c r="F100" i="10" s="1"/>
  <c r="E101" i="10"/>
  <c r="F101" i="10" s="1"/>
  <c r="E102" i="10"/>
  <c r="F102" i="10" s="1"/>
  <c r="E103" i="10"/>
  <c r="F103" i="10" s="1"/>
  <c r="E104" i="10"/>
  <c r="F104" i="10" s="1"/>
  <c r="E105" i="10"/>
  <c r="F105" i="10" s="1"/>
  <c r="E106" i="10"/>
  <c r="F106" i="10" s="1"/>
  <c r="E107" i="10"/>
  <c r="F107" i="10" s="1"/>
  <c r="E108" i="10"/>
  <c r="F108" i="10" s="1"/>
  <c r="E109" i="10"/>
  <c r="F109" i="10" s="1"/>
  <c r="E110" i="10"/>
  <c r="F110" i="10" s="1"/>
  <c r="E111" i="10"/>
  <c r="F111" i="10" s="1"/>
  <c r="E112" i="10"/>
  <c r="F112" i="10" s="1"/>
  <c r="E113" i="10"/>
  <c r="F113" i="10" s="1"/>
  <c r="E114" i="10"/>
  <c r="F114" i="10" s="1"/>
  <c r="E115" i="10"/>
  <c r="F115" i="10" s="1"/>
  <c r="E116" i="10"/>
  <c r="F116" i="10" s="1"/>
  <c r="E117" i="10"/>
  <c r="F117" i="10" s="1"/>
  <c r="E118" i="10"/>
  <c r="F118" i="10" s="1"/>
  <c r="E119" i="10"/>
  <c r="F119" i="10" s="1"/>
  <c r="E120" i="10"/>
  <c r="F120" i="10" s="1"/>
  <c r="E121" i="10"/>
  <c r="F121" i="10" s="1"/>
  <c r="E122" i="10"/>
  <c r="F122" i="10" s="1"/>
  <c r="E123" i="10"/>
  <c r="F123" i="10" s="1"/>
  <c r="E124" i="10"/>
  <c r="F124" i="10" s="1"/>
  <c r="E125" i="10"/>
  <c r="F125" i="10" s="1"/>
  <c r="E126" i="10"/>
  <c r="F126" i="10" s="1"/>
  <c r="E127" i="10"/>
  <c r="F127" i="10" s="1"/>
  <c r="E128" i="10"/>
  <c r="F128" i="10" s="1"/>
  <c r="E129" i="10"/>
  <c r="F129" i="10" s="1"/>
  <c r="E130" i="10"/>
  <c r="F130" i="10" s="1"/>
  <c r="E131" i="10"/>
  <c r="F131" i="10" s="1"/>
  <c r="E132" i="10"/>
  <c r="F132" i="10" s="1"/>
  <c r="E133" i="10"/>
  <c r="F133" i="10" s="1"/>
  <c r="E134" i="10"/>
  <c r="F134" i="10" s="1"/>
  <c r="E135" i="10"/>
  <c r="F135" i="10" s="1"/>
  <c r="E136" i="10"/>
  <c r="F136" i="10" s="1"/>
  <c r="E137" i="10"/>
  <c r="F137" i="10" s="1"/>
  <c r="E138" i="10"/>
  <c r="F138" i="10" s="1"/>
  <c r="E139" i="10"/>
  <c r="F139" i="10" s="1"/>
  <c r="E140" i="10"/>
  <c r="F140" i="10" s="1"/>
  <c r="E141" i="10"/>
  <c r="F141" i="10" s="1"/>
  <c r="E142" i="10"/>
  <c r="F142" i="10" s="1"/>
  <c r="E143" i="10"/>
  <c r="F143" i="10" s="1"/>
  <c r="E144" i="10"/>
  <c r="F144" i="10" s="1"/>
  <c r="E145" i="10"/>
  <c r="F145" i="10" s="1"/>
  <c r="E146" i="10"/>
  <c r="F146" i="10" s="1"/>
  <c r="E147" i="10"/>
  <c r="F147" i="10" s="1"/>
  <c r="E148" i="10"/>
  <c r="F148" i="10" s="1"/>
  <c r="E149" i="10"/>
  <c r="F149" i="10" s="1"/>
  <c r="E150" i="10"/>
  <c r="F150" i="10" s="1"/>
  <c r="E151" i="10"/>
  <c r="F151" i="10" s="1"/>
  <c r="E152" i="10"/>
  <c r="F152" i="10" s="1"/>
  <c r="E153" i="10"/>
  <c r="F153" i="10" s="1"/>
  <c r="E154" i="10"/>
  <c r="F154" i="10" s="1"/>
  <c r="E155" i="10"/>
  <c r="F155" i="10" s="1"/>
  <c r="E156" i="10"/>
  <c r="F156" i="10" s="1"/>
  <c r="E157" i="10"/>
  <c r="F157" i="10" s="1"/>
  <c r="E158" i="10"/>
  <c r="F158" i="10" s="1"/>
  <c r="E159" i="10"/>
  <c r="F159" i="10"/>
  <c r="E160" i="10"/>
  <c r="F160" i="10" s="1"/>
  <c r="E161" i="10"/>
  <c r="F161" i="10" s="1"/>
  <c r="E162" i="10"/>
  <c r="F162" i="10" s="1"/>
  <c r="E163" i="10"/>
  <c r="F163" i="10"/>
  <c r="E164" i="10"/>
  <c r="F164" i="10" s="1"/>
  <c r="E165" i="10"/>
  <c r="F165" i="10" s="1"/>
  <c r="E166" i="10"/>
  <c r="F166" i="10" s="1"/>
  <c r="E167" i="10"/>
  <c r="F167" i="10"/>
  <c r="E168" i="10"/>
  <c r="F168" i="10" s="1"/>
  <c r="E169" i="10"/>
  <c r="F169" i="10" s="1"/>
  <c r="E170" i="10"/>
  <c r="F170" i="10" s="1"/>
  <c r="E171" i="10"/>
  <c r="F171" i="10"/>
  <c r="E172" i="10"/>
  <c r="F172" i="10" s="1"/>
  <c r="E173" i="10"/>
  <c r="F173" i="10" s="1"/>
  <c r="E174" i="10"/>
  <c r="F174" i="10" s="1"/>
  <c r="E175" i="10"/>
  <c r="F175" i="10"/>
  <c r="E176" i="10"/>
  <c r="F176" i="10"/>
  <c r="E177" i="10"/>
  <c r="F177" i="10"/>
  <c r="E178" i="10"/>
  <c r="F178" i="10"/>
  <c r="E179" i="10"/>
  <c r="F179" i="10"/>
  <c r="E180" i="10"/>
  <c r="F180" i="10"/>
  <c r="E181" i="10"/>
  <c r="F181" i="10"/>
  <c r="E182" i="10"/>
  <c r="F182" i="10"/>
  <c r="E183" i="10"/>
  <c r="F183" i="10"/>
  <c r="E184" i="10"/>
  <c r="F184" i="10"/>
  <c r="E185" i="10"/>
  <c r="F185" i="10"/>
  <c r="E186" i="10"/>
  <c r="F186" i="10"/>
  <c r="E187" i="10"/>
  <c r="F187" i="10"/>
  <c r="E188" i="10"/>
  <c r="F188" i="10"/>
  <c r="E189" i="10"/>
  <c r="F189" i="10"/>
  <c r="E190" i="10"/>
  <c r="F190" i="10"/>
  <c r="E191" i="10"/>
  <c r="F191" i="10"/>
  <c r="E192" i="10"/>
  <c r="F192" i="10"/>
  <c r="E193" i="10"/>
  <c r="F193" i="10"/>
  <c r="E194" i="10"/>
  <c r="F194" i="10"/>
  <c r="E195" i="10"/>
  <c r="F195" i="10"/>
  <c r="E196" i="10"/>
  <c r="F196" i="10"/>
  <c r="E197" i="10"/>
  <c r="F197" i="10"/>
  <c r="E198" i="10"/>
  <c r="F198" i="10"/>
  <c r="E199" i="10"/>
  <c r="F199" i="10"/>
  <c r="E200" i="10"/>
  <c r="F200" i="10"/>
  <c r="E201" i="10"/>
  <c r="F201" i="10"/>
  <c r="E202" i="10"/>
  <c r="F202" i="10"/>
  <c r="E203" i="10"/>
  <c r="F203" i="10"/>
  <c r="E204" i="10"/>
  <c r="F204" i="10"/>
  <c r="E205" i="10"/>
  <c r="F205" i="10"/>
  <c r="E206" i="10"/>
  <c r="F206" i="10"/>
  <c r="E207" i="10"/>
  <c r="F207" i="10"/>
  <c r="E208" i="10"/>
  <c r="F208" i="10"/>
  <c r="E209" i="10"/>
  <c r="F209" i="10"/>
  <c r="E210" i="10"/>
  <c r="F210" i="10"/>
  <c r="E211" i="10"/>
  <c r="F211" i="10"/>
  <c r="E212" i="10"/>
  <c r="F212" i="10"/>
  <c r="E213" i="10"/>
  <c r="F213" i="10"/>
  <c r="E214" i="10"/>
  <c r="F214" i="10"/>
  <c r="E215" i="10"/>
  <c r="F215" i="10"/>
  <c r="E216" i="10"/>
  <c r="F216" i="10"/>
  <c r="E217" i="10"/>
  <c r="F217" i="10"/>
  <c r="E218" i="10"/>
  <c r="F218" i="10"/>
  <c r="E219" i="10"/>
  <c r="F219" i="10"/>
  <c r="E220" i="10"/>
  <c r="F220" i="10"/>
  <c r="E221" i="10"/>
  <c r="F221" i="10"/>
  <c r="E222" i="10"/>
  <c r="F222" i="10"/>
  <c r="E223" i="10"/>
  <c r="F223" i="10"/>
  <c r="E224" i="10"/>
  <c r="F224" i="10"/>
  <c r="E225" i="10"/>
  <c r="F225" i="10"/>
  <c r="E226" i="10"/>
  <c r="F226" i="10"/>
  <c r="E227" i="10"/>
  <c r="F227" i="10"/>
  <c r="E228" i="10"/>
  <c r="F228" i="10"/>
  <c r="E229" i="10"/>
  <c r="F229" i="10"/>
  <c r="E230" i="10"/>
  <c r="F230" i="10"/>
  <c r="E231" i="10"/>
  <c r="F231" i="10"/>
  <c r="E232" i="10"/>
  <c r="F232" i="10"/>
  <c r="E233" i="10"/>
  <c r="F233" i="10"/>
  <c r="E234" i="10"/>
  <c r="F234" i="10"/>
  <c r="E235" i="10"/>
  <c r="F235" i="10"/>
  <c r="E236" i="10"/>
  <c r="F236" i="10"/>
  <c r="E237" i="10"/>
  <c r="F237" i="10"/>
  <c r="E238" i="10"/>
  <c r="F238" i="10"/>
  <c r="E239" i="10"/>
  <c r="F239" i="10"/>
  <c r="E240" i="10"/>
  <c r="F240" i="10"/>
  <c r="E241" i="10"/>
  <c r="F241" i="10"/>
  <c r="E242" i="10"/>
  <c r="F242" i="10"/>
  <c r="E243" i="10"/>
  <c r="F243" i="10"/>
  <c r="E244" i="10"/>
  <c r="F244" i="10"/>
  <c r="E245" i="10"/>
  <c r="F245" i="10"/>
  <c r="E246" i="10"/>
  <c r="F246" i="10"/>
  <c r="E247" i="10"/>
  <c r="F247" i="10"/>
  <c r="E248" i="10"/>
  <c r="F248" i="10"/>
  <c r="E249" i="10"/>
  <c r="F249" i="10"/>
  <c r="E250" i="10"/>
  <c r="F250" i="10"/>
  <c r="E251" i="10"/>
  <c r="F251" i="10"/>
  <c r="E252" i="10"/>
  <c r="F252" i="10"/>
  <c r="E253" i="10"/>
  <c r="F253" i="10"/>
  <c r="E254" i="10"/>
  <c r="F254" i="10"/>
  <c r="E255" i="10"/>
  <c r="F255" i="10"/>
  <c r="E256" i="10"/>
  <c r="F256" i="10"/>
  <c r="E257" i="10"/>
  <c r="F257" i="10"/>
  <c r="E258" i="10"/>
  <c r="F258" i="10"/>
  <c r="E259" i="10"/>
  <c r="F259" i="10"/>
  <c r="E260" i="10"/>
  <c r="F260" i="10"/>
  <c r="E261" i="10"/>
  <c r="F261" i="10"/>
  <c r="E262" i="10"/>
  <c r="F262" i="10"/>
  <c r="E263" i="10"/>
  <c r="F263" i="10"/>
  <c r="E264" i="10"/>
  <c r="F264" i="10"/>
  <c r="E265" i="10"/>
  <c r="F265" i="10"/>
  <c r="E266" i="10"/>
  <c r="F266" i="10"/>
  <c r="E267" i="10"/>
  <c r="F267" i="10"/>
  <c r="E268" i="10"/>
  <c r="F268" i="10"/>
  <c r="E269" i="10"/>
  <c r="F269" i="10"/>
  <c r="E270" i="10"/>
  <c r="F270" i="10"/>
  <c r="E271" i="10"/>
  <c r="F271" i="10"/>
  <c r="E272" i="10"/>
  <c r="F272" i="10"/>
  <c r="E273" i="10"/>
  <c r="F273" i="10"/>
  <c r="E274" i="10"/>
  <c r="F274" i="10"/>
  <c r="E275" i="10"/>
  <c r="F275" i="10"/>
  <c r="E276" i="10"/>
  <c r="F276" i="10"/>
  <c r="E277" i="10"/>
  <c r="F277" i="10"/>
  <c r="E278" i="10"/>
  <c r="F278" i="10"/>
  <c r="E279" i="10"/>
  <c r="F279" i="10"/>
  <c r="E280" i="10"/>
  <c r="F280" i="10"/>
  <c r="E281" i="10"/>
  <c r="F281" i="10"/>
  <c r="E282" i="10"/>
  <c r="F282" i="10"/>
  <c r="E283" i="10"/>
  <c r="F283" i="10"/>
  <c r="E284" i="10"/>
  <c r="F284" i="10"/>
  <c r="E285" i="10"/>
  <c r="F285" i="10"/>
  <c r="E286" i="10"/>
  <c r="F286" i="10"/>
  <c r="E287" i="10"/>
  <c r="F287" i="10"/>
  <c r="E288" i="10"/>
  <c r="F288" i="10"/>
  <c r="E289" i="10"/>
  <c r="F289" i="10"/>
  <c r="E290" i="10"/>
  <c r="F290" i="10"/>
  <c r="E291" i="10"/>
  <c r="F291" i="10"/>
  <c r="E292" i="10"/>
  <c r="F292" i="10"/>
  <c r="E293" i="10"/>
  <c r="F293" i="10"/>
  <c r="E294" i="10"/>
  <c r="F294" i="10"/>
  <c r="E295" i="10"/>
  <c r="F295" i="10"/>
  <c r="E296" i="10"/>
  <c r="F296" i="10"/>
  <c r="E297" i="10"/>
  <c r="F297" i="10"/>
  <c r="E298" i="10"/>
  <c r="F298" i="10"/>
  <c r="E299" i="10"/>
  <c r="F299" i="10"/>
  <c r="E300" i="10"/>
  <c r="F300" i="10"/>
  <c r="E301" i="10"/>
  <c r="F301" i="10"/>
  <c r="E302" i="10"/>
  <c r="F302" i="10"/>
  <c r="E303" i="10"/>
  <c r="F303" i="10"/>
  <c r="E304" i="10"/>
  <c r="F304" i="10"/>
  <c r="E305" i="10"/>
  <c r="F305" i="10"/>
  <c r="E306" i="10"/>
  <c r="F306" i="10"/>
  <c r="E307" i="10"/>
  <c r="F307" i="10"/>
  <c r="E308" i="10"/>
  <c r="F308" i="10"/>
  <c r="E309" i="10"/>
  <c r="F309" i="10"/>
  <c r="E310" i="10"/>
  <c r="F310" i="10"/>
  <c r="E311" i="10"/>
  <c r="F311" i="10"/>
  <c r="E312" i="10"/>
  <c r="F312" i="10"/>
  <c r="E313" i="10"/>
  <c r="F313" i="10"/>
  <c r="E314" i="10"/>
  <c r="F314" i="10"/>
  <c r="E315" i="10"/>
  <c r="F315" i="10"/>
  <c r="E316" i="10"/>
  <c r="F316" i="10"/>
  <c r="E317" i="10"/>
  <c r="F317" i="10"/>
  <c r="E318" i="10"/>
  <c r="F318" i="10"/>
  <c r="E319" i="10"/>
  <c r="F319" i="10"/>
  <c r="E320" i="10"/>
  <c r="F320" i="10"/>
  <c r="E321" i="10"/>
  <c r="F321" i="10"/>
  <c r="E322" i="10"/>
  <c r="F322" i="10"/>
  <c r="E323" i="10"/>
  <c r="F323" i="10"/>
  <c r="E324" i="10"/>
  <c r="F324" i="10"/>
  <c r="E325" i="10"/>
  <c r="F325" i="10"/>
  <c r="E326" i="10"/>
  <c r="F326" i="10"/>
  <c r="E327" i="10"/>
  <c r="F327" i="10"/>
  <c r="E328" i="10"/>
  <c r="F328" i="10"/>
  <c r="E329" i="10"/>
  <c r="F329" i="10"/>
  <c r="E330" i="10"/>
  <c r="F330" i="10"/>
  <c r="E331" i="10"/>
  <c r="F331" i="10"/>
  <c r="E332" i="10"/>
  <c r="F332" i="10"/>
  <c r="E333" i="10"/>
  <c r="F333" i="10"/>
  <c r="E334" i="10"/>
  <c r="F334" i="10"/>
  <c r="E335" i="10"/>
  <c r="F335" i="10"/>
  <c r="E336" i="10"/>
  <c r="F336" i="10"/>
  <c r="E337" i="10"/>
  <c r="F337" i="10"/>
  <c r="E338" i="10"/>
  <c r="F338" i="10"/>
  <c r="E339" i="10"/>
  <c r="F339" i="10"/>
  <c r="E340" i="10"/>
  <c r="F340" i="10"/>
  <c r="E341" i="10"/>
  <c r="F341" i="10"/>
  <c r="E342" i="10"/>
  <c r="F342" i="10"/>
  <c r="E343" i="10"/>
  <c r="F343" i="10"/>
  <c r="E344" i="10"/>
  <c r="F344" i="10"/>
  <c r="E345" i="10"/>
  <c r="F345" i="10"/>
  <c r="E346" i="10"/>
  <c r="F346" i="10"/>
  <c r="E347" i="10"/>
  <c r="F347" i="10"/>
  <c r="E348" i="10"/>
  <c r="F348" i="10"/>
  <c r="E349" i="10"/>
  <c r="F349" i="10"/>
  <c r="E350" i="10"/>
  <c r="F350" i="10"/>
  <c r="E351" i="10"/>
  <c r="F351" i="10"/>
  <c r="E352" i="10"/>
  <c r="F352" i="10"/>
  <c r="E353" i="10"/>
  <c r="F353" i="10"/>
  <c r="E354" i="10"/>
  <c r="F354" i="10"/>
  <c r="E355" i="10"/>
  <c r="F355" i="10"/>
  <c r="E356" i="10"/>
  <c r="F356" i="10"/>
  <c r="E357" i="10"/>
  <c r="F357" i="10"/>
  <c r="E358" i="10"/>
  <c r="F358" i="10"/>
  <c r="E359" i="10"/>
  <c r="F359" i="10"/>
  <c r="E360" i="10"/>
  <c r="F360" i="10"/>
  <c r="E361" i="10"/>
  <c r="F361" i="10"/>
  <c r="E362" i="10"/>
  <c r="F362" i="10"/>
  <c r="E363" i="10"/>
  <c r="F363" i="10"/>
  <c r="E364" i="10"/>
  <c r="F364" i="10"/>
  <c r="E365" i="10"/>
  <c r="F365" i="10"/>
  <c r="E366" i="10"/>
  <c r="F366" i="10"/>
  <c r="E367" i="10"/>
  <c r="F367" i="10"/>
  <c r="E368" i="10"/>
  <c r="F368" i="10"/>
  <c r="E369" i="10"/>
  <c r="F369" i="10"/>
  <c r="E370" i="10"/>
  <c r="F370" i="10"/>
  <c r="E371" i="10"/>
  <c r="F371" i="10"/>
  <c r="E372" i="10"/>
  <c r="F372" i="10"/>
  <c r="E373" i="10"/>
  <c r="F373" i="10"/>
  <c r="E374" i="10"/>
  <c r="F374" i="10"/>
  <c r="E375" i="10"/>
  <c r="F375" i="10"/>
  <c r="E376" i="10"/>
  <c r="F376" i="10"/>
  <c r="E377" i="10"/>
  <c r="F377" i="10"/>
  <c r="E378" i="10"/>
  <c r="F378" i="10"/>
  <c r="E379" i="10"/>
  <c r="F379" i="10"/>
  <c r="E380" i="10"/>
  <c r="F380" i="10"/>
  <c r="E381" i="10"/>
  <c r="F381" i="10"/>
  <c r="E382" i="10"/>
  <c r="F382" i="10"/>
  <c r="E383" i="10"/>
  <c r="F383" i="10"/>
  <c r="E384" i="10"/>
  <c r="F384" i="10"/>
  <c r="E385" i="10"/>
  <c r="F385" i="10"/>
  <c r="E386" i="10"/>
  <c r="F386" i="10"/>
  <c r="E387" i="10"/>
  <c r="F387" i="10"/>
  <c r="E388" i="10"/>
  <c r="F388" i="10"/>
  <c r="E389" i="10"/>
  <c r="F389" i="10"/>
  <c r="E390" i="10"/>
  <c r="F390" i="10"/>
  <c r="E391" i="10"/>
  <c r="F391" i="10"/>
  <c r="E392" i="10"/>
  <c r="F392" i="10"/>
  <c r="E393" i="10"/>
  <c r="F393" i="10"/>
  <c r="E394" i="10"/>
  <c r="F394" i="10"/>
  <c r="E395" i="10"/>
  <c r="F395" i="10"/>
  <c r="E396" i="10"/>
  <c r="F396" i="10"/>
  <c r="E397" i="10"/>
  <c r="F397" i="10"/>
  <c r="E398" i="10"/>
  <c r="F398" i="10"/>
  <c r="E399" i="10"/>
  <c r="F399" i="10"/>
  <c r="E400" i="10"/>
  <c r="F400" i="10"/>
  <c r="E401" i="10"/>
  <c r="F401" i="10"/>
  <c r="E402" i="10"/>
  <c r="F402" i="10"/>
  <c r="E403" i="10"/>
  <c r="F403" i="10"/>
  <c r="E404" i="10"/>
  <c r="F404" i="10"/>
  <c r="E405" i="10"/>
  <c r="F405" i="10"/>
  <c r="E406" i="10"/>
  <c r="F406" i="10"/>
  <c r="E407" i="10"/>
  <c r="F407" i="10"/>
  <c r="E408" i="10"/>
  <c r="F408" i="10"/>
  <c r="E409" i="10"/>
  <c r="F409" i="10"/>
  <c r="E410" i="10"/>
  <c r="F410" i="10"/>
  <c r="E411" i="10"/>
  <c r="F411" i="10"/>
  <c r="E412" i="10"/>
  <c r="F412" i="10"/>
  <c r="E413" i="10"/>
  <c r="F413" i="10"/>
  <c r="E414" i="10"/>
  <c r="F414" i="10"/>
  <c r="E415" i="10"/>
  <c r="F415" i="10"/>
  <c r="E416" i="10"/>
  <c r="F416" i="10"/>
  <c r="E417" i="10"/>
  <c r="F417" i="10"/>
  <c r="E418" i="10"/>
  <c r="F418" i="10"/>
  <c r="E419" i="10"/>
  <c r="F419" i="10"/>
  <c r="E420" i="10"/>
  <c r="F420" i="10"/>
  <c r="E421" i="10"/>
  <c r="F421" i="10"/>
  <c r="E422" i="10"/>
  <c r="F422" i="10"/>
  <c r="E423" i="10"/>
  <c r="F423" i="10"/>
  <c r="E424" i="10"/>
  <c r="F424" i="10"/>
  <c r="E425" i="10"/>
  <c r="F425" i="10"/>
  <c r="E426" i="10"/>
  <c r="F426" i="10"/>
  <c r="E427" i="10"/>
  <c r="F427" i="10"/>
  <c r="E428" i="10"/>
  <c r="F428" i="10"/>
  <c r="E429" i="10"/>
  <c r="F429" i="10"/>
  <c r="E430" i="10"/>
  <c r="F430" i="10"/>
  <c r="E431" i="10"/>
  <c r="F431" i="10"/>
  <c r="E432" i="10"/>
  <c r="F432" i="10"/>
  <c r="E433" i="10"/>
  <c r="F433" i="10"/>
  <c r="E434" i="10"/>
  <c r="F434" i="10"/>
  <c r="E435" i="10"/>
  <c r="F435" i="10"/>
  <c r="E436" i="10"/>
  <c r="F436" i="10"/>
  <c r="E437" i="10"/>
  <c r="F437" i="10"/>
  <c r="E438" i="10"/>
  <c r="F438" i="10"/>
  <c r="E439" i="10"/>
  <c r="F439" i="10"/>
  <c r="E440" i="10"/>
  <c r="F440" i="10"/>
  <c r="E441" i="10"/>
  <c r="F441" i="10"/>
  <c r="E442" i="10"/>
  <c r="F442" i="10"/>
  <c r="E443" i="10"/>
  <c r="F443" i="10"/>
  <c r="E444" i="10"/>
  <c r="F444" i="10"/>
  <c r="E445" i="10"/>
  <c r="F445" i="10"/>
  <c r="E446" i="10"/>
  <c r="F446" i="10"/>
  <c r="E447" i="10"/>
  <c r="F447" i="10"/>
  <c r="E448" i="10"/>
  <c r="F448" i="10"/>
  <c r="E449" i="10"/>
  <c r="F449" i="10"/>
  <c r="E450" i="10"/>
  <c r="F450" i="10"/>
  <c r="E451" i="10"/>
  <c r="F451" i="10"/>
  <c r="E452" i="10"/>
  <c r="F452" i="10"/>
  <c r="E453" i="10"/>
  <c r="F453" i="10"/>
  <c r="E454" i="10"/>
  <c r="F454" i="10"/>
  <c r="E455" i="10"/>
  <c r="F455" i="10"/>
  <c r="E456" i="10"/>
  <c r="F456" i="10"/>
  <c r="E457" i="10"/>
  <c r="F457" i="10"/>
  <c r="E458" i="10"/>
  <c r="F458" i="10"/>
  <c r="E459" i="10"/>
  <c r="F459" i="10"/>
  <c r="E460" i="10"/>
  <c r="F460" i="10"/>
  <c r="E461" i="10"/>
  <c r="F461" i="10"/>
  <c r="E462" i="10"/>
  <c r="F462" i="10"/>
  <c r="E463" i="10"/>
  <c r="F463" i="10"/>
  <c r="E464" i="10"/>
  <c r="F464" i="10"/>
  <c r="E465" i="10"/>
  <c r="F465" i="10"/>
  <c r="E466" i="10"/>
  <c r="F466" i="10"/>
  <c r="E467" i="10"/>
  <c r="F467" i="10"/>
  <c r="E468" i="10"/>
  <c r="F468" i="10"/>
  <c r="E469" i="10"/>
  <c r="F469" i="10"/>
  <c r="E470" i="10"/>
  <c r="F470" i="10"/>
  <c r="E471" i="10"/>
  <c r="F471" i="10"/>
  <c r="E472" i="10"/>
  <c r="F472" i="10"/>
  <c r="E473" i="10"/>
  <c r="F473" i="10"/>
  <c r="E474" i="10"/>
  <c r="F474" i="10"/>
  <c r="E475" i="10"/>
  <c r="F475" i="10"/>
  <c r="E476" i="10"/>
  <c r="F476" i="10"/>
  <c r="E477" i="10"/>
  <c r="F477" i="10"/>
  <c r="E478" i="10"/>
  <c r="F478" i="10"/>
  <c r="E479" i="10"/>
  <c r="F479" i="10"/>
  <c r="E480" i="10"/>
  <c r="F480" i="10"/>
  <c r="E481" i="10"/>
  <c r="F481" i="10"/>
  <c r="E482" i="10"/>
  <c r="F482" i="10"/>
  <c r="E483" i="10"/>
  <c r="F483" i="10"/>
  <c r="E484" i="10"/>
  <c r="F484" i="10"/>
  <c r="E485" i="10"/>
  <c r="F485" i="10"/>
  <c r="E486" i="10"/>
  <c r="F486" i="10"/>
  <c r="E487" i="10"/>
  <c r="F487" i="10"/>
  <c r="E488" i="10"/>
  <c r="F488" i="10"/>
  <c r="E489" i="10"/>
  <c r="F489" i="10"/>
  <c r="E490" i="10"/>
  <c r="F490" i="10"/>
  <c r="E491" i="10"/>
  <c r="F491" i="10"/>
  <c r="E492" i="10"/>
  <c r="F492" i="10"/>
  <c r="E493" i="10"/>
  <c r="F493" i="10"/>
  <c r="E494" i="10"/>
  <c r="F494" i="10"/>
  <c r="E495" i="10"/>
  <c r="F495" i="10"/>
  <c r="E496" i="10"/>
  <c r="F496" i="10"/>
  <c r="E497" i="10"/>
  <c r="F497" i="10"/>
  <c r="E498" i="10"/>
  <c r="F498" i="10"/>
  <c r="E499" i="10"/>
  <c r="F499" i="10"/>
  <c r="E500" i="10"/>
  <c r="F500" i="10"/>
  <c r="E501" i="10"/>
  <c r="F501" i="10"/>
  <c r="E502" i="10"/>
  <c r="F502" i="10"/>
  <c r="E503" i="10"/>
  <c r="F503" i="10"/>
  <c r="E504" i="10"/>
  <c r="F504" i="10"/>
  <c r="E505" i="10"/>
  <c r="F505" i="10"/>
  <c r="E506" i="10"/>
  <c r="F506" i="10"/>
  <c r="E507" i="10"/>
  <c r="F507" i="10"/>
  <c r="E508" i="10"/>
  <c r="F508" i="10"/>
  <c r="E509" i="10"/>
  <c r="F509" i="10"/>
  <c r="E510" i="10"/>
  <c r="F510" i="10"/>
  <c r="E511" i="10"/>
  <c r="F511" i="10"/>
  <c r="E512" i="10"/>
  <c r="F512" i="10"/>
  <c r="E513" i="10"/>
  <c r="F513" i="10"/>
  <c r="E514" i="10"/>
  <c r="F514" i="10"/>
  <c r="E515" i="10"/>
  <c r="F515" i="10"/>
  <c r="E516" i="10"/>
  <c r="F516" i="10"/>
  <c r="E517" i="10"/>
  <c r="F517" i="10"/>
  <c r="E518" i="10"/>
  <c r="F518" i="10"/>
  <c r="E519" i="10"/>
  <c r="F519" i="10"/>
  <c r="E520" i="10"/>
  <c r="F520" i="10"/>
  <c r="E521" i="10"/>
  <c r="F521" i="10"/>
  <c r="E522" i="10"/>
  <c r="F522" i="10"/>
  <c r="E523" i="10"/>
  <c r="F523" i="10"/>
  <c r="E524" i="10"/>
  <c r="F524" i="10"/>
  <c r="E525" i="10"/>
  <c r="F525" i="10"/>
  <c r="E526" i="10"/>
  <c r="F526" i="10"/>
  <c r="E527" i="10"/>
  <c r="F527" i="10"/>
  <c r="E528" i="10"/>
  <c r="F528" i="10"/>
  <c r="E529" i="10"/>
  <c r="F529" i="10"/>
  <c r="E530" i="10"/>
  <c r="F530" i="10"/>
  <c r="E531" i="10"/>
  <c r="F531" i="10"/>
  <c r="E532" i="10"/>
  <c r="F532" i="10"/>
  <c r="E533" i="10"/>
  <c r="F533" i="10"/>
  <c r="E534" i="10"/>
  <c r="F534" i="10"/>
  <c r="E535" i="10"/>
  <c r="F535" i="10"/>
  <c r="E536" i="10"/>
  <c r="F536" i="10"/>
  <c r="E537" i="10"/>
  <c r="F537" i="10"/>
  <c r="E538" i="10"/>
  <c r="F538" i="10"/>
  <c r="E539" i="10"/>
  <c r="F539" i="10"/>
  <c r="E540" i="10"/>
  <c r="F540" i="10"/>
  <c r="E541" i="10"/>
  <c r="F541" i="10"/>
  <c r="E542" i="10"/>
  <c r="F542" i="10"/>
  <c r="E543" i="10"/>
  <c r="F543" i="10"/>
  <c r="E544" i="10"/>
  <c r="F544" i="10"/>
  <c r="E545" i="10"/>
  <c r="F545" i="10"/>
  <c r="E546" i="10"/>
  <c r="F546" i="10"/>
  <c r="E547" i="10"/>
  <c r="F547" i="10"/>
  <c r="E548" i="10"/>
  <c r="F548" i="10"/>
  <c r="E549" i="10"/>
  <c r="F549" i="10"/>
  <c r="E550" i="10"/>
  <c r="F550" i="10"/>
  <c r="E551" i="10"/>
  <c r="F551" i="10"/>
  <c r="E552" i="10"/>
  <c r="F552" i="10"/>
  <c r="E553" i="10"/>
  <c r="F553" i="10"/>
  <c r="E554" i="10"/>
  <c r="F554" i="10"/>
  <c r="E555" i="10"/>
  <c r="F555" i="10"/>
  <c r="E556" i="10"/>
  <c r="F556" i="10"/>
  <c r="E557" i="10"/>
  <c r="F557" i="10"/>
  <c r="E558" i="10"/>
  <c r="F558" i="10"/>
  <c r="E559" i="10"/>
  <c r="F559" i="10"/>
  <c r="E560" i="10"/>
  <c r="F560" i="10"/>
  <c r="E561" i="10"/>
  <c r="F561" i="10"/>
  <c r="E562" i="10"/>
  <c r="F562" i="10"/>
  <c r="E563" i="10"/>
  <c r="F563" i="10"/>
  <c r="E564" i="10"/>
  <c r="F564" i="10"/>
  <c r="E565" i="10"/>
  <c r="F565" i="10"/>
  <c r="E566" i="10"/>
  <c r="F566" i="10"/>
  <c r="E567" i="10"/>
  <c r="F567" i="10"/>
  <c r="E568" i="10"/>
  <c r="F568" i="10"/>
  <c r="E569" i="10"/>
  <c r="F569" i="10"/>
  <c r="E570" i="10"/>
  <c r="F570" i="10"/>
  <c r="E571" i="10"/>
  <c r="F571" i="10"/>
  <c r="E572" i="10"/>
  <c r="F572" i="10"/>
  <c r="E573" i="10"/>
  <c r="F573" i="10"/>
  <c r="E574" i="10"/>
  <c r="F574" i="10"/>
  <c r="E575" i="10"/>
  <c r="F575" i="10"/>
  <c r="E576" i="10"/>
  <c r="F576" i="10"/>
  <c r="E577" i="10"/>
  <c r="F577" i="10"/>
  <c r="E578" i="10"/>
  <c r="F578" i="10"/>
  <c r="E579" i="10"/>
  <c r="F579" i="10"/>
  <c r="E580" i="10"/>
  <c r="F580" i="10"/>
  <c r="E581" i="10"/>
  <c r="F581" i="10"/>
  <c r="E582" i="10"/>
  <c r="F582" i="10"/>
  <c r="E583" i="10"/>
  <c r="F583" i="10"/>
  <c r="E584" i="10"/>
  <c r="F584" i="10"/>
  <c r="E585" i="10"/>
  <c r="F585" i="10"/>
  <c r="E586" i="10"/>
  <c r="F586" i="10"/>
  <c r="E587" i="10"/>
  <c r="F587" i="10"/>
  <c r="E588" i="10"/>
  <c r="F588" i="10"/>
  <c r="E589" i="10"/>
  <c r="F589" i="10"/>
  <c r="E590" i="10"/>
  <c r="F590" i="10"/>
  <c r="E591" i="10"/>
  <c r="F591" i="10"/>
  <c r="E592" i="10"/>
  <c r="F592" i="10"/>
  <c r="E593" i="10"/>
  <c r="F593" i="10"/>
  <c r="E594" i="10"/>
  <c r="F594" i="10"/>
  <c r="E595" i="10"/>
  <c r="F595" i="10"/>
  <c r="E596" i="10"/>
  <c r="F596" i="10"/>
  <c r="E597" i="10"/>
  <c r="F597" i="10"/>
  <c r="E598" i="10"/>
  <c r="F598" i="10"/>
  <c r="E599" i="10"/>
  <c r="F599" i="10"/>
  <c r="E600" i="10"/>
  <c r="F600" i="10"/>
  <c r="E601" i="10"/>
  <c r="F601" i="10"/>
  <c r="E602" i="10"/>
  <c r="F602" i="10"/>
  <c r="E603" i="10"/>
  <c r="F603" i="10"/>
  <c r="E604" i="10"/>
  <c r="F604" i="10"/>
  <c r="E605" i="10"/>
  <c r="F605" i="10"/>
  <c r="E606" i="10"/>
  <c r="F606" i="10"/>
  <c r="E607" i="10"/>
  <c r="F607" i="10"/>
  <c r="E608" i="10"/>
  <c r="F608" i="10"/>
  <c r="E609" i="10"/>
  <c r="F609" i="10"/>
  <c r="E610" i="10"/>
  <c r="F610" i="10"/>
  <c r="E611" i="10"/>
  <c r="F611" i="10"/>
  <c r="E612" i="10"/>
  <c r="F612" i="10"/>
  <c r="E613" i="10"/>
  <c r="F613" i="10"/>
  <c r="E614" i="10"/>
  <c r="F614" i="10"/>
  <c r="E615" i="10"/>
  <c r="F615" i="10"/>
  <c r="E616" i="10"/>
  <c r="F616" i="10"/>
  <c r="E617" i="10"/>
  <c r="F617" i="10"/>
  <c r="E618" i="10"/>
  <c r="F618" i="10"/>
  <c r="E619" i="10"/>
  <c r="F619" i="10"/>
  <c r="E620" i="10"/>
  <c r="F620" i="10"/>
  <c r="E621" i="10"/>
  <c r="F621" i="10"/>
  <c r="E622" i="10"/>
  <c r="F622" i="10"/>
  <c r="E623" i="10"/>
  <c r="F623" i="10"/>
  <c r="E624" i="10"/>
  <c r="F624" i="10"/>
  <c r="E625" i="10"/>
  <c r="F625" i="10"/>
  <c r="E626" i="10"/>
  <c r="F626" i="10"/>
  <c r="E627" i="10"/>
  <c r="F627" i="10"/>
  <c r="E628" i="10"/>
  <c r="F628" i="10"/>
  <c r="E629" i="10"/>
  <c r="F629" i="10"/>
  <c r="E630" i="10"/>
  <c r="F630" i="10"/>
  <c r="E631" i="10"/>
  <c r="F631" i="10"/>
  <c r="E632" i="10"/>
  <c r="F632" i="10"/>
  <c r="E633" i="10"/>
  <c r="F633" i="10"/>
  <c r="E634" i="10"/>
  <c r="F634" i="10"/>
  <c r="E635" i="10"/>
  <c r="F635" i="10"/>
  <c r="E636" i="10"/>
  <c r="F636" i="10"/>
  <c r="E637" i="10"/>
  <c r="F637" i="10"/>
  <c r="E638" i="10"/>
  <c r="F638" i="10"/>
  <c r="E639" i="10"/>
  <c r="F639" i="10"/>
  <c r="E640" i="10"/>
  <c r="F640" i="10"/>
  <c r="E641" i="10"/>
  <c r="F641" i="10"/>
  <c r="E642" i="10"/>
  <c r="F642" i="10"/>
  <c r="E643" i="10"/>
  <c r="F643" i="10"/>
  <c r="E644" i="10"/>
  <c r="F644" i="10"/>
  <c r="E645" i="10"/>
  <c r="F645" i="10"/>
  <c r="E646" i="10"/>
  <c r="F646" i="10"/>
  <c r="E647" i="10"/>
  <c r="F647" i="10"/>
  <c r="E648" i="10"/>
  <c r="F648" i="10"/>
  <c r="E649" i="10"/>
  <c r="F649" i="10"/>
  <c r="E650" i="10"/>
  <c r="F650" i="10"/>
  <c r="E651" i="10"/>
  <c r="F651" i="10"/>
  <c r="E652" i="10"/>
  <c r="F652" i="10"/>
  <c r="E653" i="10"/>
  <c r="F653" i="10"/>
  <c r="E654" i="10"/>
  <c r="F654" i="10"/>
  <c r="E655" i="10"/>
  <c r="F655" i="10"/>
  <c r="E656" i="10"/>
  <c r="F656" i="10"/>
  <c r="E657" i="10"/>
  <c r="F657" i="10"/>
  <c r="E658" i="10"/>
  <c r="F658" i="10"/>
  <c r="E659" i="10"/>
  <c r="F659" i="10"/>
  <c r="E660" i="10"/>
  <c r="F660" i="10"/>
  <c r="E661" i="10"/>
  <c r="F661" i="10"/>
  <c r="E662" i="10"/>
  <c r="F662" i="10"/>
  <c r="E663" i="10"/>
  <c r="F663" i="10"/>
  <c r="E664" i="10"/>
  <c r="F664" i="10"/>
  <c r="E665" i="10"/>
  <c r="F665" i="10"/>
  <c r="E666" i="10"/>
  <c r="F666" i="10"/>
  <c r="E667" i="10"/>
  <c r="F667" i="10"/>
  <c r="E668" i="10"/>
  <c r="F668" i="10"/>
  <c r="E669" i="10"/>
  <c r="F669" i="10"/>
  <c r="E670" i="10"/>
  <c r="F670" i="10"/>
  <c r="E671" i="10"/>
  <c r="F671" i="10"/>
  <c r="E672" i="10"/>
  <c r="F672" i="10"/>
  <c r="E673" i="10"/>
  <c r="F673" i="10"/>
  <c r="E674" i="10"/>
  <c r="F674" i="10"/>
  <c r="E675" i="10"/>
  <c r="F675" i="10"/>
  <c r="E676" i="10"/>
  <c r="F676" i="10"/>
  <c r="E677" i="10"/>
  <c r="F677" i="10"/>
  <c r="E678" i="10"/>
  <c r="F678" i="10"/>
  <c r="E679" i="10"/>
  <c r="F679" i="10"/>
  <c r="E680" i="10"/>
  <c r="F680" i="10"/>
  <c r="E681" i="10"/>
  <c r="F681" i="10"/>
  <c r="E682" i="10"/>
  <c r="F682" i="10"/>
  <c r="E683" i="10"/>
  <c r="F683" i="10"/>
  <c r="E684" i="10"/>
  <c r="F684" i="10"/>
  <c r="E685" i="10"/>
  <c r="F685" i="10"/>
  <c r="E686" i="10"/>
  <c r="F686" i="10"/>
  <c r="E687" i="10"/>
  <c r="F687" i="10"/>
  <c r="E688" i="10"/>
  <c r="F688" i="10"/>
  <c r="E689" i="10"/>
  <c r="F689" i="10"/>
  <c r="E690" i="10"/>
  <c r="F690" i="10"/>
  <c r="E691" i="10"/>
  <c r="F691" i="10"/>
  <c r="E692" i="10"/>
  <c r="F692" i="10"/>
  <c r="E693" i="10"/>
  <c r="F693" i="10"/>
  <c r="E694" i="10"/>
  <c r="F694" i="10"/>
  <c r="E695" i="10"/>
  <c r="F695" i="10"/>
  <c r="E696" i="10"/>
  <c r="F696" i="10"/>
  <c r="E697" i="10"/>
  <c r="F697" i="10"/>
  <c r="E698" i="10"/>
  <c r="F698" i="10"/>
  <c r="E699" i="10"/>
  <c r="F699" i="10"/>
  <c r="E700" i="10"/>
  <c r="F700" i="10"/>
  <c r="E701" i="10"/>
  <c r="F701" i="10"/>
  <c r="E702" i="10"/>
  <c r="F702" i="10"/>
  <c r="E703" i="10"/>
  <c r="F703" i="10"/>
  <c r="E704" i="10"/>
  <c r="F704" i="10"/>
  <c r="E705" i="10"/>
  <c r="F705" i="10"/>
  <c r="E706" i="10"/>
  <c r="F706" i="10"/>
  <c r="E707" i="10"/>
  <c r="F707" i="10"/>
  <c r="E708" i="10"/>
  <c r="F708" i="10"/>
  <c r="E709" i="10"/>
  <c r="F709" i="10"/>
  <c r="E710" i="10"/>
  <c r="F710" i="10"/>
  <c r="E711" i="10"/>
  <c r="F711" i="10"/>
  <c r="E712" i="10"/>
  <c r="F712" i="10"/>
  <c r="E713" i="10"/>
  <c r="F713" i="10"/>
  <c r="E714" i="10"/>
  <c r="F714" i="10"/>
  <c r="E715" i="10"/>
  <c r="F715" i="10"/>
  <c r="E716" i="10"/>
  <c r="F716" i="10"/>
  <c r="E717" i="10"/>
  <c r="F717" i="10"/>
  <c r="E718" i="10"/>
  <c r="F718" i="10"/>
  <c r="E719" i="10"/>
  <c r="F719" i="10"/>
  <c r="E720" i="10"/>
  <c r="F720" i="10"/>
  <c r="E721" i="10"/>
  <c r="F721" i="10"/>
  <c r="E722" i="10"/>
  <c r="F722" i="10"/>
  <c r="E723" i="10"/>
  <c r="F723" i="10"/>
  <c r="E724" i="10"/>
  <c r="F724" i="10"/>
  <c r="E725" i="10"/>
  <c r="F725" i="10"/>
  <c r="E726" i="10"/>
  <c r="F726" i="10"/>
  <c r="E727" i="10"/>
  <c r="F727" i="10"/>
  <c r="E728" i="10"/>
  <c r="F728" i="10"/>
  <c r="E729" i="10"/>
  <c r="F729" i="10"/>
  <c r="E730" i="10"/>
  <c r="F730" i="10"/>
  <c r="E731" i="10"/>
  <c r="F731" i="10"/>
  <c r="E732" i="10"/>
  <c r="F732" i="10"/>
  <c r="E733" i="10"/>
  <c r="F733" i="10"/>
  <c r="E734" i="10"/>
  <c r="F734" i="10"/>
  <c r="E735" i="10"/>
  <c r="F735" i="10"/>
  <c r="E736" i="10"/>
  <c r="F736" i="10"/>
  <c r="E737" i="10"/>
  <c r="F737" i="10"/>
  <c r="E738" i="10"/>
  <c r="F738" i="10"/>
  <c r="E739" i="10"/>
  <c r="F739" i="10"/>
  <c r="E740" i="10"/>
  <c r="F740" i="10"/>
  <c r="E741" i="10"/>
  <c r="F741" i="10"/>
  <c r="E742" i="10"/>
  <c r="F742" i="10"/>
  <c r="E743" i="10"/>
  <c r="F743" i="10"/>
  <c r="E744" i="10"/>
  <c r="F744" i="10"/>
  <c r="E745" i="10"/>
  <c r="F745" i="10"/>
  <c r="E746" i="10"/>
  <c r="F746" i="10"/>
  <c r="E747" i="10"/>
  <c r="F747" i="10"/>
  <c r="E748" i="10"/>
  <c r="F748" i="10"/>
  <c r="E749" i="10"/>
  <c r="F749" i="10"/>
  <c r="E750" i="10"/>
  <c r="F750" i="10"/>
  <c r="E751" i="10"/>
  <c r="F751" i="10"/>
  <c r="E752" i="10"/>
  <c r="F752" i="10"/>
  <c r="E753" i="10"/>
  <c r="F753" i="10"/>
  <c r="E754" i="10"/>
  <c r="F754" i="10"/>
  <c r="E755" i="10"/>
  <c r="F755" i="10"/>
  <c r="E756" i="10"/>
  <c r="F756" i="10"/>
  <c r="E757" i="10"/>
  <c r="F757" i="10"/>
  <c r="E758" i="10"/>
  <c r="F758" i="10"/>
  <c r="E759" i="10"/>
  <c r="F759" i="10"/>
  <c r="E760" i="10"/>
  <c r="F760" i="10"/>
  <c r="E761" i="10"/>
  <c r="F761" i="10"/>
  <c r="E762" i="10"/>
  <c r="F762" i="10"/>
  <c r="E763" i="10"/>
  <c r="F763" i="10"/>
  <c r="E764" i="10"/>
  <c r="F764" i="10"/>
  <c r="E765" i="10"/>
  <c r="F765" i="10"/>
  <c r="E766" i="10"/>
  <c r="F766" i="10"/>
  <c r="E767" i="10"/>
  <c r="F767" i="10"/>
  <c r="E768" i="10"/>
  <c r="F768" i="10"/>
  <c r="E769" i="10"/>
  <c r="F769" i="10"/>
  <c r="E770" i="10"/>
  <c r="F770" i="10"/>
  <c r="E771" i="10"/>
  <c r="F771" i="10"/>
  <c r="E772" i="10"/>
  <c r="F772" i="10"/>
  <c r="E773" i="10"/>
  <c r="F773" i="10"/>
  <c r="E774" i="10"/>
  <c r="F774" i="10"/>
  <c r="E775" i="10"/>
  <c r="F775" i="10"/>
  <c r="E776" i="10"/>
  <c r="F776" i="10"/>
  <c r="E777" i="10"/>
  <c r="F777" i="10"/>
  <c r="E778" i="10"/>
  <c r="F778" i="10"/>
  <c r="E779" i="10"/>
  <c r="F779" i="10"/>
  <c r="E780" i="10"/>
  <c r="F780" i="10"/>
  <c r="E781" i="10"/>
  <c r="F781" i="10"/>
  <c r="E782" i="10"/>
  <c r="F782" i="10"/>
  <c r="E783" i="10"/>
  <c r="F783" i="10"/>
  <c r="E784" i="10"/>
  <c r="F784" i="10"/>
  <c r="E785" i="10"/>
  <c r="F785" i="10"/>
  <c r="E786" i="10"/>
  <c r="F786" i="10"/>
  <c r="E787" i="10"/>
  <c r="F787" i="10"/>
  <c r="E788" i="10"/>
  <c r="F788" i="10"/>
  <c r="E789" i="10"/>
  <c r="F789" i="10"/>
  <c r="E790" i="10"/>
  <c r="F790" i="10"/>
  <c r="E791" i="10"/>
  <c r="F791" i="10"/>
  <c r="E792" i="10"/>
  <c r="F792" i="10"/>
  <c r="E793" i="10"/>
  <c r="F793" i="10"/>
  <c r="E794" i="10"/>
  <c r="F794" i="10"/>
  <c r="E795" i="10"/>
  <c r="F795" i="10"/>
  <c r="E796" i="10"/>
  <c r="F796" i="10"/>
  <c r="E797" i="10"/>
  <c r="F797" i="10"/>
  <c r="E798" i="10"/>
  <c r="F798" i="10"/>
  <c r="E799" i="10"/>
  <c r="F799" i="10"/>
  <c r="E800" i="10"/>
  <c r="F800" i="10"/>
  <c r="E801" i="10"/>
  <c r="F801" i="10"/>
  <c r="E802" i="10"/>
  <c r="F802" i="10"/>
  <c r="E803" i="10"/>
  <c r="F803" i="10"/>
  <c r="E804" i="10"/>
  <c r="F804" i="10"/>
  <c r="E805" i="10"/>
  <c r="F805" i="10"/>
  <c r="E806" i="10"/>
  <c r="F806" i="10"/>
  <c r="E807" i="10"/>
  <c r="F807" i="10"/>
  <c r="E808" i="10"/>
  <c r="F808" i="10"/>
  <c r="E809" i="10"/>
  <c r="F809" i="10"/>
  <c r="E810" i="10"/>
  <c r="F810" i="10"/>
  <c r="E811" i="10"/>
  <c r="F811" i="10"/>
  <c r="E812" i="10"/>
  <c r="F812" i="10"/>
  <c r="E813" i="10"/>
  <c r="F813" i="10"/>
  <c r="E814" i="10"/>
  <c r="F814" i="10"/>
  <c r="E815" i="10"/>
  <c r="F815" i="10"/>
  <c r="E816" i="10"/>
  <c r="F816" i="10"/>
  <c r="E817" i="10"/>
  <c r="F817" i="10"/>
  <c r="E818" i="10"/>
  <c r="F818" i="10"/>
  <c r="E819" i="10"/>
  <c r="F819" i="10"/>
  <c r="E820" i="10"/>
  <c r="F820" i="10"/>
  <c r="E821" i="10"/>
  <c r="F821" i="10"/>
  <c r="E822" i="10"/>
  <c r="F822" i="10"/>
  <c r="E823" i="10"/>
  <c r="F823" i="10"/>
  <c r="E824" i="10"/>
  <c r="F824" i="10"/>
  <c r="E825" i="10"/>
  <c r="F825" i="10"/>
  <c r="E826" i="10"/>
  <c r="F826" i="10"/>
  <c r="E827" i="10"/>
  <c r="F827" i="10"/>
  <c r="E828" i="10"/>
  <c r="F828" i="10"/>
  <c r="E829" i="10"/>
  <c r="F829" i="10"/>
  <c r="E830" i="10"/>
  <c r="F830" i="10"/>
  <c r="E831" i="10"/>
  <c r="F831" i="10"/>
  <c r="E832" i="10"/>
  <c r="F832" i="10"/>
  <c r="E833" i="10"/>
  <c r="F833" i="10"/>
  <c r="E834" i="10"/>
  <c r="F834" i="10"/>
  <c r="E835" i="10"/>
  <c r="F835" i="10"/>
  <c r="E836" i="10"/>
  <c r="F836" i="10"/>
  <c r="E837" i="10"/>
  <c r="F837" i="10"/>
  <c r="E838" i="10"/>
  <c r="F838" i="10"/>
  <c r="E839" i="10"/>
  <c r="F839" i="10"/>
  <c r="E840" i="10"/>
  <c r="F840" i="10"/>
  <c r="E841" i="10"/>
  <c r="F841" i="10"/>
  <c r="E842" i="10"/>
  <c r="F842" i="10"/>
  <c r="E843" i="10"/>
  <c r="F843" i="10"/>
  <c r="E844" i="10"/>
  <c r="F844" i="10"/>
  <c r="E845" i="10"/>
  <c r="F845" i="10"/>
  <c r="E846" i="10"/>
  <c r="F846" i="10"/>
  <c r="E847" i="10"/>
  <c r="F847" i="10"/>
  <c r="E848" i="10"/>
  <c r="F848" i="10"/>
  <c r="E849" i="10"/>
  <c r="F849" i="10"/>
  <c r="E850" i="10"/>
  <c r="F850" i="10"/>
  <c r="E851" i="10"/>
  <c r="F851" i="10"/>
  <c r="E852" i="10"/>
  <c r="F852" i="10"/>
  <c r="E853" i="10"/>
  <c r="F853" i="10"/>
  <c r="E854" i="10"/>
  <c r="F854" i="10"/>
  <c r="E855" i="10"/>
  <c r="F855" i="10"/>
  <c r="E856" i="10"/>
  <c r="F856" i="10"/>
  <c r="E857" i="10"/>
  <c r="F857" i="10"/>
  <c r="E858" i="10"/>
  <c r="F858" i="10"/>
  <c r="E859" i="10"/>
  <c r="F859" i="10"/>
  <c r="E860" i="10"/>
  <c r="F860" i="10"/>
  <c r="E861" i="10"/>
  <c r="F861" i="10"/>
  <c r="E862" i="10"/>
  <c r="F862" i="10"/>
  <c r="E863" i="10"/>
  <c r="F863" i="10"/>
  <c r="E864" i="10"/>
  <c r="F864" i="10"/>
  <c r="E865" i="10"/>
  <c r="F865" i="10"/>
  <c r="E866" i="10"/>
  <c r="F866" i="10"/>
  <c r="E867" i="10"/>
  <c r="F867" i="10"/>
  <c r="E868" i="10"/>
  <c r="F868" i="10"/>
  <c r="E869" i="10"/>
  <c r="F869" i="10"/>
  <c r="E870" i="10"/>
  <c r="F870" i="10"/>
  <c r="E871" i="10"/>
  <c r="F871" i="10"/>
  <c r="E872" i="10"/>
  <c r="F872" i="10"/>
  <c r="E873" i="10"/>
  <c r="F873" i="10"/>
  <c r="E874" i="10"/>
  <c r="F874" i="10"/>
  <c r="E875" i="10"/>
  <c r="F875" i="10"/>
  <c r="E876" i="10"/>
  <c r="F876" i="10"/>
  <c r="E877" i="10"/>
  <c r="F877" i="10"/>
  <c r="E878" i="10"/>
  <c r="F878" i="10"/>
  <c r="E879" i="10"/>
  <c r="F879" i="10"/>
  <c r="E880" i="10"/>
  <c r="F880" i="10"/>
  <c r="E881" i="10"/>
  <c r="F881" i="10"/>
  <c r="E882" i="10"/>
  <c r="F882" i="10"/>
  <c r="E883" i="10"/>
  <c r="F883" i="10"/>
  <c r="E884" i="10"/>
  <c r="F884" i="10"/>
  <c r="E885" i="10"/>
  <c r="F885" i="10"/>
  <c r="E886" i="10"/>
  <c r="F886" i="10"/>
  <c r="E887" i="10"/>
  <c r="F887" i="10"/>
  <c r="E888" i="10"/>
  <c r="F888" i="10"/>
  <c r="E889" i="10"/>
  <c r="F889" i="10"/>
  <c r="E890" i="10"/>
  <c r="F890" i="10"/>
  <c r="E891" i="10"/>
  <c r="F891" i="10"/>
  <c r="E892" i="10"/>
  <c r="F892" i="10"/>
  <c r="E893" i="10"/>
  <c r="F893" i="10"/>
  <c r="E894" i="10"/>
  <c r="F894" i="10"/>
  <c r="E895" i="10"/>
  <c r="F895" i="10"/>
  <c r="E896" i="10"/>
  <c r="F896" i="10"/>
  <c r="E897" i="10"/>
  <c r="F897" i="10"/>
  <c r="E898" i="10"/>
  <c r="F898" i="10"/>
  <c r="E899" i="10"/>
  <c r="F899" i="10"/>
  <c r="F5" i="10"/>
  <c r="E5" i="10"/>
  <c r="H6" i="10" l="1"/>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339" i="10"/>
  <c r="H340" i="10"/>
  <c r="H341" i="10"/>
  <c r="H342" i="10"/>
  <c r="H343" i="10"/>
  <c r="H344" i="10"/>
  <c r="H345" i="10"/>
  <c r="H346" i="10"/>
  <c r="H347" i="10"/>
  <c r="H348" i="10"/>
  <c r="H349" i="10"/>
  <c r="H350" i="10"/>
  <c r="H351" i="10"/>
  <c r="H352" i="10"/>
  <c r="H353" i="10"/>
  <c r="H354" i="10"/>
  <c r="H355" i="10"/>
  <c r="H356" i="10"/>
  <c r="H357" i="10"/>
  <c r="H358" i="10"/>
  <c r="H359" i="10"/>
  <c r="H360" i="10"/>
  <c r="H361" i="10"/>
  <c r="H362" i="10"/>
  <c r="H363" i="10"/>
  <c r="H364" i="10"/>
  <c r="H365" i="10"/>
  <c r="H366" i="10"/>
  <c r="H367" i="10"/>
  <c r="H368" i="10"/>
  <c r="H369" i="10"/>
  <c r="H370" i="10"/>
  <c r="H371" i="10"/>
  <c r="H372" i="10"/>
  <c r="H373" i="10"/>
  <c r="H374" i="10"/>
  <c r="H375" i="10"/>
  <c r="H376" i="10"/>
  <c r="H377" i="10"/>
  <c r="H378" i="10"/>
  <c r="H379" i="10"/>
  <c r="H380" i="10"/>
  <c r="H381" i="10"/>
  <c r="H382" i="10"/>
  <c r="H383" i="10"/>
  <c r="H384" i="10"/>
  <c r="H385" i="10"/>
  <c r="H386" i="10"/>
  <c r="H387" i="10"/>
  <c r="H388" i="10"/>
  <c r="H389" i="10"/>
  <c r="H390" i="10"/>
  <c r="H391" i="10"/>
  <c r="H392" i="10"/>
  <c r="H393" i="10"/>
  <c r="H394" i="10"/>
  <c r="H395" i="10"/>
  <c r="H396" i="10"/>
  <c r="H397" i="10"/>
  <c r="H398" i="10"/>
  <c r="H399" i="10"/>
  <c r="H400" i="10"/>
  <c r="H401" i="10"/>
  <c r="H402" i="10"/>
  <c r="H403" i="10"/>
  <c r="H404" i="10"/>
  <c r="H405" i="10"/>
  <c r="H406" i="10"/>
  <c r="H407" i="10"/>
  <c r="H408" i="10"/>
  <c r="H409" i="10"/>
  <c r="H410" i="10"/>
  <c r="H411" i="10"/>
  <c r="H412" i="10"/>
  <c r="H413" i="10"/>
  <c r="H414" i="10"/>
  <c r="H415" i="10"/>
  <c r="H416" i="10"/>
  <c r="H417" i="10"/>
  <c r="H418" i="10"/>
  <c r="H419" i="10"/>
  <c r="H420" i="10"/>
  <c r="H421" i="10"/>
  <c r="H422" i="10"/>
  <c r="H423" i="10"/>
  <c r="H424" i="10"/>
  <c r="H425" i="10"/>
  <c r="H426" i="10"/>
  <c r="H427" i="10"/>
  <c r="H428" i="10"/>
  <c r="H429" i="10"/>
  <c r="H430" i="10"/>
  <c r="H431" i="10"/>
  <c r="H432" i="10"/>
  <c r="H433" i="10"/>
  <c r="H434" i="10"/>
  <c r="H435" i="10"/>
  <c r="H436" i="10"/>
  <c r="H437" i="10"/>
  <c r="H438" i="10"/>
  <c r="H439" i="10"/>
  <c r="H440" i="10"/>
  <c r="H441" i="10"/>
  <c r="H442" i="10"/>
  <c r="H443" i="10"/>
  <c r="H444" i="10"/>
  <c r="H445" i="10"/>
  <c r="H446" i="10"/>
  <c r="H447" i="10"/>
  <c r="H448" i="10"/>
  <c r="H449" i="10"/>
  <c r="H450" i="10"/>
  <c r="H451" i="10"/>
  <c r="H452" i="10"/>
  <c r="H453" i="10"/>
  <c r="H454" i="10"/>
  <c r="H455" i="10"/>
  <c r="H456" i="10"/>
  <c r="H457" i="10"/>
  <c r="H458" i="10"/>
  <c r="H459" i="10"/>
  <c r="H460" i="10"/>
  <c r="H461" i="10"/>
  <c r="H462" i="10"/>
  <c r="H463" i="10"/>
  <c r="H464" i="10"/>
  <c r="H465" i="10"/>
  <c r="H466" i="10"/>
  <c r="H467" i="10"/>
  <c r="H468" i="10"/>
  <c r="H469" i="10"/>
  <c r="H470" i="10"/>
  <c r="H471" i="10"/>
  <c r="H472" i="10"/>
  <c r="H473" i="10"/>
  <c r="H474" i="10"/>
  <c r="H475" i="10"/>
  <c r="H476" i="10"/>
  <c r="H477" i="10"/>
  <c r="H478" i="10"/>
  <c r="H479" i="10"/>
  <c r="H480" i="10"/>
  <c r="H481" i="10"/>
  <c r="H482" i="10"/>
  <c r="H483" i="10"/>
  <c r="H484" i="10"/>
  <c r="H485" i="10"/>
  <c r="H486" i="10"/>
  <c r="H487" i="10"/>
  <c r="H488" i="10"/>
  <c r="H489" i="10"/>
  <c r="H490" i="10"/>
  <c r="H491" i="10"/>
  <c r="H492" i="10"/>
  <c r="H493" i="10"/>
  <c r="H494" i="10"/>
  <c r="H495" i="10"/>
  <c r="H496" i="10"/>
  <c r="H497" i="10"/>
  <c r="H498" i="10"/>
  <c r="H499" i="10"/>
  <c r="H500" i="10"/>
  <c r="H501" i="10"/>
  <c r="H502" i="10"/>
  <c r="H503" i="10"/>
  <c r="H504" i="10"/>
  <c r="H505" i="10"/>
  <c r="H506" i="10"/>
  <c r="H507" i="10"/>
  <c r="H508" i="10"/>
  <c r="H509" i="10"/>
  <c r="H510" i="10"/>
  <c r="H511" i="10"/>
  <c r="H512" i="10"/>
  <c r="H513" i="10"/>
  <c r="H514" i="10"/>
  <c r="H515" i="10"/>
  <c r="H516" i="10"/>
  <c r="H517" i="10"/>
  <c r="H518" i="10"/>
  <c r="H519" i="10"/>
  <c r="H520" i="10"/>
  <c r="H521" i="10"/>
  <c r="H522" i="10"/>
  <c r="H523" i="10"/>
  <c r="H524" i="10"/>
  <c r="H525" i="10"/>
  <c r="H526" i="10"/>
  <c r="H527" i="10"/>
  <c r="H528" i="10"/>
  <c r="H529" i="10"/>
  <c r="H530" i="10"/>
  <c r="H531" i="10"/>
  <c r="H532" i="10"/>
  <c r="H533" i="10"/>
  <c r="H534" i="10"/>
  <c r="H535" i="10"/>
  <c r="H536" i="10"/>
  <c r="H537" i="10"/>
  <c r="H538" i="10"/>
  <c r="H539" i="10"/>
  <c r="H540" i="10"/>
  <c r="H541" i="10"/>
  <c r="H542" i="10"/>
  <c r="H543" i="10"/>
  <c r="H544" i="10"/>
  <c r="H545" i="10"/>
  <c r="H546" i="10"/>
  <c r="H547" i="10"/>
  <c r="H548" i="10"/>
  <c r="H549" i="10"/>
  <c r="H550" i="10"/>
  <c r="H551" i="10"/>
  <c r="H552" i="10"/>
  <c r="H553" i="10"/>
  <c r="H554" i="10"/>
  <c r="H555" i="10"/>
  <c r="H556" i="10"/>
  <c r="H557" i="10"/>
  <c r="H558" i="10"/>
  <c r="H559" i="10"/>
  <c r="H560" i="10"/>
  <c r="H561" i="10"/>
  <c r="H562" i="10"/>
  <c r="H563" i="10"/>
  <c r="H564" i="10"/>
  <c r="H565" i="10"/>
  <c r="H566" i="10"/>
  <c r="H567" i="10"/>
  <c r="H568" i="10"/>
  <c r="H569" i="10"/>
  <c r="H570" i="10"/>
  <c r="H571" i="10"/>
  <c r="H572" i="10"/>
  <c r="H573" i="10"/>
  <c r="H574" i="10"/>
  <c r="H575" i="10"/>
  <c r="H576" i="10"/>
  <c r="H577" i="10"/>
  <c r="H578" i="10"/>
  <c r="H579" i="10"/>
  <c r="H580" i="10"/>
  <c r="H581" i="10"/>
  <c r="H582" i="10"/>
  <c r="H583" i="10"/>
  <c r="H584" i="10"/>
  <c r="H585" i="10"/>
  <c r="H586" i="10"/>
  <c r="H587" i="10"/>
  <c r="H588" i="10"/>
  <c r="H589" i="10"/>
  <c r="H590" i="10"/>
  <c r="H591" i="10"/>
  <c r="H592" i="10"/>
  <c r="H593" i="10"/>
  <c r="H594" i="10"/>
  <c r="H595" i="10"/>
  <c r="H596" i="10"/>
  <c r="H597" i="10"/>
  <c r="H598" i="10"/>
  <c r="H599" i="10"/>
  <c r="H600" i="10"/>
  <c r="H601" i="10"/>
  <c r="H602" i="10"/>
  <c r="H603" i="10"/>
  <c r="H604" i="10"/>
  <c r="H605" i="10"/>
  <c r="H606" i="10"/>
  <c r="H607" i="10"/>
  <c r="H608" i="10"/>
  <c r="H609" i="10"/>
  <c r="H610" i="10"/>
  <c r="H611" i="10"/>
  <c r="H612" i="10"/>
  <c r="H613" i="10"/>
  <c r="H614" i="10"/>
  <c r="H615" i="10"/>
  <c r="H616" i="10"/>
  <c r="H617" i="10"/>
  <c r="H618" i="10"/>
  <c r="H619" i="10"/>
  <c r="H620" i="10"/>
  <c r="H621" i="10"/>
  <c r="H622" i="10"/>
  <c r="H623" i="10"/>
  <c r="H624" i="10"/>
  <c r="H625" i="10"/>
  <c r="H626" i="10"/>
  <c r="H627" i="10"/>
  <c r="H628" i="10"/>
  <c r="H629" i="10"/>
  <c r="H630" i="10"/>
  <c r="H631" i="10"/>
  <c r="H632" i="10"/>
  <c r="H633" i="10"/>
  <c r="H634" i="10"/>
  <c r="H635" i="10"/>
  <c r="H636" i="10"/>
  <c r="H637" i="10"/>
  <c r="H638" i="10"/>
  <c r="H639" i="10"/>
  <c r="H640" i="10"/>
  <c r="H641" i="10"/>
  <c r="H642" i="10"/>
  <c r="H643" i="10"/>
  <c r="H644" i="10"/>
  <c r="H645" i="10"/>
  <c r="H646" i="10"/>
  <c r="H647" i="10"/>
  <c r="H648" i="10"/>
  <c r="H649" i="10"/>
  <c r="H650" i="10"/>
  <c r="H651" i="10"/>
  <c r="H652" i="10"/>
  <c r="H653" i="10"/>
  <c r="H654" i="10"/>
  <c r="H655" i="10"/>
  <c r="H656" i="10"/>
  <c r="H657" i="10"/>
  <c r="H658" i="10"/>
  <c r="H659" i="10"/>
  <c r="H660" i="10"/>
  <c r="H661" i="10"/>
  <c r="H662" i="10"/>
  <c r="H663" i="10"/>
  <c r="H664" i="10"/>
  <c r="H665" i="10"/>
  <c r="H666" i="10"/>
  <c r="H667" i="10"/>
  <c r="H668" i="10"/>
  <c r="H669" i="10"/>
  <c r="H670" i="10"/>
  <c r="H671" i="10"/>
  <c r="H672" i="10"/>
  <c r="H673" i="10"/>
  <c r="H674" i="10"/>
  <c r="H675" i="10"/>
  <c r="H676" i="10"/>
  <c r="H677" i="10"/>
  <c r="H678" i="10"/>
  <c r="H679" i="10"/>
  <c r="H680" i="10"/>
  <c r="H681" i="10"/>
  <c r="H682" i="10"/>
  <c r="H683" i="10"/>
  <c r="H684" i="10"/>
  <c r="H685" i="10"/>
  <c r="H686" i="10"/>
  <c r="H687" i="10"/>
  <c r="H688" i="10"/>
  <c r="H689" i="10"/>
  <c r="H690" i="10"/>
  <c r="H691" i="10"/>
  <c r="H692" i="10"/>
  <c r="H693" i="10"/>
  <c r="H694" i="10"/>
  <c r="H695" i="10"/>
  <c r="H696" i="10"/>
  <c r="H697" i="10"/>
  <c r="H698" i="10"/>
  <c r="H699" i="10"/>
  <c r="H700" i="10"/>
  <c r="H701" i="10"/>
  <c r="H702" i="10"/>
  <c r="H703" i="10"/>
  <c r="H704" i="10"/>
  <c r="H705" i="10"/>
  <c r="H706" i="10"/>
  <c r="H707" i="10"/>
  <c r="H708" i="10"/>
  <c r="H709" i="10"/>
  <c r="H710" i="10"/>
  <c r="H711" i="10"/>
  <c r="H712" i="10"/>
  <c r="H713" i="10"/>
  <c r="H714" i="10"/>
  <c r="H715" i="10"/>
  <c r="H716" i="10"/>
  <c r="H717" i="10"/>
  <c r="H718" i="10"/>
  <c r="H719" i="10"/>
  <c r="H720" i="10"/>
  <c r="H721" i="10"/>
  <c r="H722" i="10"/>
  <c r="H723" i="10"/>
  <c r="H724" i="10"/>
  <c r="H725" i="10"/>
  <c r="H726" i="10"/>
  <c r="H727" i="10"/>
  <c r="H728" i="10"/>
  <c r="H729" i="10"/>
  <c r="H730" i="10"/>
  <c r="H731" i="10"/>
  <c r="H732" i="10"/>
  <c r="H733" i="10"/>
  <c r="H734" i="10"/>
  <c r="H735" i="10"/>
  <c r="H736" i="10"/>
  <c r="H737" i="10"/>
  <c r="H738" i="10"/>
  <c r="H739" i="10"/>
  <c r="H740" i="10"/>
  <c r="H741" i="10"/>
  <c r="H742" i="10"/>
  <c r="H743" i="10"/>
  <c r="H744" i="10"/>
  <c r="H745" i="10"/>
  <c r="H746" i="10"/>
  <c r="H747" i="10"/>
  <c r="H748" i="10"/>
  <c r="H749" i="10"/>
  <c r="H750" i="10"/>
  <c r="H751" i="10"/>
  <c r="H752" i="10"/>
  <c r="H753" i="10"/>
  <c r="H754" i="10"/>
  <c r="H755" i="10"/>
  <c r="H756" i="10"/>
  <c r="H757" i="10"/>
  <c r="H758" i="10"/>
  <c r="H759" i="10"/>
  <c r="H760" i="10"/>
  <c r="H761" i="10"/>
  <c r="H762" i="10"/>
  <c r="H763" i="10"/>
  <c r="H764" i="10"/>
  <c r="H765" i="10"/>
  <c r="H766" i="10"/>
  <c r="H767" i="10"/>
  <c r="H768" i="10"/>
  <c r="H769" i="10"/>
  <c r="H770" i="10"/>
  <c r="H771" i="10"/>
  <c r="H772" i="10"/>
  <c r="H773" i="10"/>
  <c r="H774" i="10"/>
  <c r="H775" i="10"/>
  <c r="H776" i="10"/>
  <c r="H777" i="10"/>
  <c r="H778" i="10"/>
  <c r="H779" i="10"/>
  <c r="H780" i="10"/>
  <c r="H781" i="10"/>
  <c r="H782" i="10"/>
  <c r="H783" i="10"/>
  <c r="H784" i="10"/>
  <c r="H785" i="10"/>
  <c r="H786" i="10"/>
  <c r="H787" i="10"/>
  <c r="H788" i="10"/>
  <c r="H789" i="10"/>
  <c r="H790" i="10"/>
  <c r="H791" i="10"/>
  <c r="H792" i="10"/>
  <c r="H793" i="10"/>
  <c r="H794" i="10"/>
  <c r="H795" i="10"/>
  <c r="H796" i="10"/>
  <c r="H797" i="10"/>
  <c r="H798" i="10"/>
  <c r="H799" i="10"/>
  <c r="H800" i="10"/>
  <c r="H801" i="10"/>
  <c r="H802" i="10"/>
  <c r="H803" i="10"/>
  <c r="H804" i="10"/>
  <c r="H805" i="10"/>
  <c r="H806" i="10"/>
  <c r="H807" i="10"/>
  <c r="H808" i="10"/>
  <c r="H809" i="10"/>
  <c r="H810" i="10"/>
  <c r="H811" i="10"/>
  <c r="H812" i="10"/>
  <c r="H813" i="10"/>
  <c r="H814" i="10"/>
  <c r="H815" i="10"/>
  <c r="H816" i="10"/>
  <c r="H817" i="10"/>
  <c r="H818" i="10"/>
  <c r="H819" i="10"/>
  <c r="H820" i="10"/>
  <c r="H821" i="10"/>
  <c r="H822" i="10"/>
  <c r="H823" i="10"/>
  <c r="H824" i="10"/>
  <c r="H825" i="10"/>
  <c r="H826" i="10"/>
  <c r="H827" i="10"/>
  <c r="H828" i="10"/>
  <c r="H829" i="10"/>
  <c r="H830" i="10"/>
  <c r="H831" i="10"/>
  <c r="H832" i="10"/>
  <c r="H833" i="10"/>
  <c r="H834" i="10"/>
  <c r="H835" i="10"/>
  <c r="H836" i="10"/>
  <c r="H837" i="10"/>
  <c r="H838" i="10"/>
  <c r="H839" i="10"/>
  <c r="H840" i="10"/>
  <c r="H841" i="10"/>
  <c r="H842" i="10"/>
  <c r="H843" i="10"/>
  <c r="H844" i="10"/>
  <c r="H845" i="10"/>
  <c r="H846" i="10"/>
  <c r="H847" i="10"/>
  <c r="H848" i="10"/>
  <c r="H849" i="10"/>
  <c r="H850" i="10"/>
  <c r="H851" i="10"/>
  <c r="H852" i="10"/>
  <c r="H853" i="10"/>
  <c r="H854" i="10"/>
  <c r="H855" i="10"/>
  <c r="H856" i="10"/>
  <c r="H857" i="10"/>
  <c r="H858" i="10"/>
  <c r="H859" i="10"/>
  <c r="H860" i="10"/>
  <c r="H861" i="10"/>
  <c r="H862" i="10"/>
  <c r="H863" i="10"/>
  <c r="H864" i="10"/>
  <c r="H865" i="10"/>
  <c r="H866" i="10"/>
  <c r="H867" i="10"/>
  <c r="H868" i="10"/>
  <c r="H869" i="10"/>
  <c r="H870" i="10"/>
  <c r="H871" i="10"/>
  <c r="H872" i="10"/>
  <c r="H873" i="10"/>
  <c r="H874" i="10"/>
  <c r="H875" i="10"/>
  <c r="H876" i="10"/>
  <c r="H877" i="10"/>
  <c r="H878" i="10"/>
  <c r="H879" i="10"/>
  <c r="H880" i="10"/>
  <c r="H881" i="10"/>
  <c r="H882" i="10"/>
  <c r="H883" i="10"/>
  <c r="H884" i="10"/>
  <c r="H885" i="10"/>
  <c r="H886" i="10"/>
  <c r="H887" i="10"/>
  <c r="H888" i="10"/>
  <c r="H889" i="10"/>
  <c r="H890" i="10"/>
  <c r="H891" i="10"/>
  <c r="H892" i="10"/>
  <c r="H893" i="10"/>
  <c r="H894" i="10"/>
  <c r="H895" i="10"/>
  <c r="H896" i="10"/>
  <c r="H897" i="10"/>
  <c r="H898" i="10"/>
  <c r="H899" i="10"/>
  <c r="H5" i="10"/>
  <c r="D6" i="10" l="1"/>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43" i="10"/>
  <c r="D344" i="10"/>
  <c r="D345"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384" i="10"/>
  <c r="D385" i="10"/>
  <c r="D386" i="10"/>
  <c r="D387" i="10"/>
  <c r="D388" i="10"/>
  <c r="D389" i="10"/>
  <c r="D390" i="10"/>
  <c r="D391" i="10"/>
  <c r="D392" i="10"/>
  <c r="D393" i="10"/>
  <c r="D394" i="10"/>
  <c r="D395" i="10"/>
  <c r="D396" i="10"/>
  <c r="D397" i="10"/>
  <c r="D398" i="10"/>
  <c r="D399" i="10"/>
  <c r="D400" i="10"/>
  <c r="D401" i="10"/>
  <c r="D402" i="10"/>
  <c r="D403" i="10"/>
  <c r="D404" i="10"/>
  <c r="D405" i="10"/>
  <c r="D406" i="10"/>
  <c r="D407" i="10"/>
  <c r="D408" i="10"/>
  <c r="D409" i="10"/>
  <c r="D410" i="10"/>
  <c r="D411" i="10"/>
  <c r="D412" i="10"/>
  <c r="D413" i="10"/>
  <c r="D414" i="10"/>
  <c r="D415" i="10"/>
  <c r="D416" i="10"/>
  <c r="D417" i="10"/>
  <c r="D418" i="10"/>
  <c r="D419" i="10"/>
  <c r="D420" i="10"/>
  <c r="D421" i="10"/>
  <c r="D422" i="10"/>
  <c r="D423" i="10"/>
  <c r="D424" i="10"/>
  <c r="D425" i="10"/>
  <c r="D426" i="10"/>
  <c r="D427" i="10"/>
  <c r="D428" i="10"/>
  <c r="D429" i="10"/>
  <c r="D430" i="10"/>
  <c r="D431" i="10"/>
  <c r="D432" i="10"/>
  <c r="D433" i="10"/>
  <c r="D434" i="10"/>
  <c r="D435" i="10"/>
  <c r="D436" i="10"/>
  <c r="D437" i="10"/>
  <c r="D438" i="10"/>
  <c r="D439" i="10"/>
  <c r="D440" i="10"/>
  <c r="D441" i="10"/>
  <c r="D442" i="10"/>
  <c r="D443" i="10"/>
  <c r="D444" i="10"/>
  <c r="D445" i="10"/>
  <c r="D446" i="10"/>
  <c r="D447" i="10"/>
  <c r="D448" i="10"/>
  <c r="D449" i="10"/>
  <c r="D450" i="10"/>
  <c r="D451" i="10"/>
  <c r="D452" i="10"/>
  <c r="D453" i="10"/>
  <c r="D454" i="10"/>
  <c r="D455" i="10"/>
  <c r="D456" i="10"/>
  <c r="D457" i="10"/>
  <c r="D458" i="10"/>
  <c r="D459" i="10"/>
  <c r="D460" i="10"/>
  <c r="D461" i="10"/>
  <c r="D462" i="10"/>
  <c r="D463" i="10"/>
  <c r="D464" i="10"/>
  <c r="D465" i="10"/>
  <c r="D466" i="10"/>
  <c r="D467" i="10"/>
  <c r="D468" i="10"/>
  <c r="D469" i="10"/>
  <c r="D470" i="10"/>
  <c r="D471" i="10"/>
  <c r="D472" i="10"/>
  <c r="D473" i="10"/>
  <c r="D474" i="10"/>
  <c r="D475" i="10"/>
  <c r="D476" i="10"/>
  <c r="D477" i="10"/>
  <c r="D478" i="10"/>
  <c r="D479" i="10"/>
  <c r="D480" i="10"/>
  <c r="D481" i="10"/>
  <c r="D482" i="10"/>
  <c r="D483" i="10"/>
  <c r="D484" i="10"/>
  <c r="D485" i="10"/>
  <c r="D486" i="10"/>
  <c r="D487" i="10"/>
  <c r="D488" i="10"/>
  <c r="D489" i="10"/>
  <c r="D490" i="10"/>
  <c r="D491" i="10"/>
  <c r="D492" i="10"/>
  <c r="D493" i="10"/>
  <c r="D494" i="10"/>
  <c r="D495" i="10"/>
  <c r="D496" i="10"/>
  <c r="D497" i="10"/>
  <c r="D498" i="10"/>
  <c r="D499" i="10"/>
  <c r="D500" i="10"/>
  <c r="D501" i="10"/>
  <c r="D502" i="10"/>
  <c r="D503" i="10"/>
  <c r="D504" i="10"/>
  <c r="D505" i="10"/>
  <c r="D506" i="10"/>
  <c r="D507" i="10"/>
  <c r="D508" i="10"/>
  <c r="D509" i="10"/>
  <c r="D510" i="10"/>
  <c r="D511" i="10"/>
  <c r="D512" i="10"/>
  <c r="D513" i="10"/>
  <c r="D514" i="10"/>
  <c r="D515" i="10"/>
  <c r="D516" i="10"/>
  <c r="D517" i="10"/>
  <c r="D518" i="10"/>
  <c r="D519" i="10"/>
  <c r="D520" i="10"/>
  <c r="D521" i="10"/>
  <c r="D522" i="10"/>
  <c r="D523" i="10"/>
  <c r="D524" i="10"/>
  <c r="D525" i="10"/>
  <c r="D526" i="10"/>
  <c r="D527" i="10"/>
  <c r="D528" i="10"/>
  <c r="D529" i="10"/>
  <c r="D530" i="10"/>
  <c r="D531" i="10"/>
  <c r="D532" i="10"/>
  <c r="D533" i="10"/>
  <c r="D534" i="10"/>
  <c r="D535" i="10"/>
  <c r="D536" i="10"/>
  <c r="D537" i="10"/>
  <c r="D538" i="10"/>
  <c r="D539" i="10"/>
  <c r="D540" i="10"/>
  <c r="D541" i="10"/>
  <c r="D542" i="10"/>
  <c r="D543" i="10"/>
  <c r="D544" i="10"/>
  <c r="D545" i="10"/>
  <c r="D546" i="10"/>
  <c r="D547" i="10"/>
  <c r="D548" i="10"/>
  <c r="D549" i="10"/>
  <c r="D550" i="10"/>
  <c r="D551" i="10"/>
  <c r="D552" i="10"/>
  <c r="D553" i="10"/>
  <c r="D554" i="10"/>
  <c r="D555" i="10"/>
  <c r="D556" i="10"/>
  <c r="D557" i="10"/>
  <c r="D558" i="10"/>
  <c r="D559" i="10"/>
  <c r="D560" i="10"/>
  <c r="D561" i="10"/>
  <c r="D562" i="10"/>
  <c r="D563" i="10"/>
  <c r="D564" i="10"/>
  <c r="D565" i="10"/>
  <c r="D566" i="10"/>
  <c r="D567" i="10"/>
  <c r="D568" i="10"/>
  <c r="D569" i="10"/>
  <c r="D570" i="10"/>
  <c r="D571" i="10"/>
  <c r="D572" i="10"/>
  <c r="D573" i="10"/>
  <c r="D574" i="10"/>
  <c r="D575" i="10"/>
  <c r="D576" i="10"/>
  <c r="D577" i="10"/>
  <c r="D578" i="10"/>
  <c r="D579" i="10"/>
  <c r="D580" i="10"/>
  <c r="D581" i="10"/>
  <c r="D582" i="10"/>
  <c r="D583" i="10"/>
  <c r="D584" i="10"/>
  <c r="D585" i="10"/>
  <c r="D586" i="10"/>
  <c r="D587" i="10"/>
  <c r="D588" i="10"/>
  <c r="D589" i="10"/>
  <c r="D590" i="10"/>
  <c r="D591" i="10"/>
  <c r="D592" i="10"/>
  <c r="D593" i="10"/>
  <c r="D594" i="10"/>
  <c r="D595" i="10"/>
  <c r="D596" i="10"/>
  <c r="D597" i="10"/>
  <c r="D598" i="10"/>
  <c r="D599" i="10"/>
  <c r="D600" i="10"/>
  <c r="D601" i="10"/>
  <c r="D602" i="10"/>
  <c r="D603" i="10"/>
  <c r="D604" i="10"/>
  <c r="D605" i="10"/>
  <c r="D606" i="10"/>
  <c r="D607" i="10"/>
  <c r="D608" i="10"/>
  <c r="D609" i="10"/>
  <c r="D610" i="10"/>
  <c r="D611" i="10"/>
  <c r="D612" i="10"/>
  <c r="D613" i="10"/>
  <c r="D614" i="10"/>
  <c r="D615" i="10"/>
  <c r="D616" i="10"/>
  <c r="D617" i="10"/>
  <c r="D618" i="10"/>
  <c r="D619" i="10"/>
  <c r="D620" i="10"/>
  <c r="D621" i="10"/>
  <c r="D622" i="10"/>
  <c r="D623" i="10"/>
  <c r="D624" i="10"/>
  <c r="D625" i="10"/>
  <c r="D626" i="10"/>
  <c r="D627" i="10"/>
  <c r="D628" i="10"/>
  <c r="D629" i="10"/>
  <c r="D630" i="10"/>
  <c r="D631" i="10"/>
  <c r="D632" i="10"/>
  <c r="D633" i="10"/>
  <c r="D634" i="10"/>
  <c r="D635" i="10"/>
  <c r="D636" i="10"/>
  <c r="D637" i="10"/>
  <c r="D638" i="10"/>
  <c r="D639" i="10"/>
  <c r="D640" i="10"/>
  <c r="D641" i="10"/>
  <c r="D642" i="10"/>
  <c r="D643" i="10"/>
  <c r="D644" i="10"/>
  <c r="D645" i="10"/>
  <c r="D646" i="10"/>
  <c r="D647" i="10"/>
  <c r="D648" i="10"/>
  <c r="D649" i="10"/>
  <c r="D650" i="10"/>
  <c r="D651" i="10"/>
  <c r="D652" i="10"/>
  <c r="D653" i="10"/>
  <c r="D654" i="10"/>
  <c r="D655" i="10"/>
  <c r="D656" i="10"/>
  <c r="D657" i="10"/>
  <c r="D658" i="10"/>
  <c r="D659" i="10"/>
  <c r="D660" i="10"/>
  <c r="D661" i="10"/>
  <c r="D662" i="10"/>
  <c r="D663" i="10"/>
  <c r="D664" i="10"/>
  <c r="D665" i="10"/>
  <c r="D666" i="10"/>
  <c r="D667" i="10"/>
  <c r="D668" i="10"/>
  <c r="D669" i="10"/>
  <c r="D670" i="10"/>
  <c r="D671" i="10"/>
  <c r="D672" i="10"/>
  <c r="D673" i="10"/>
  <c r="D674" i="10"/>
  <c r="D675" i="10"/>
  <c r="D676" i="10"/>
  <c r="D677" i="10"/>
  <c r="D678" i="10"/>
  <c r="D679" i="10"/>
  <c r="D680" i="10"/>
  <c r="D681" i="10"/>
  <c r="D682" i="10"/>
  <c r="D683" i="10"/>
  <c r="D684" i="10"/>
  <c r="D685" i="10"/>
  <c r="D686" i="10"/>
  <c r="D687" i="10"/>
  <c r="D688" i="10"/>
  <c r="D689" i="10"/>
  <c r="D690" i="10"/>
  <c r="D691" i="10"/>
  <c r="D692" i="10"/>
  <c r="D693" i="10"/>
  <c r="D694" i="10"/>
  <c r="D695" i="10"/>
  <c r="D696" i="10"/>
  <c r="D697" i="10"/>
  <c r="D698" i="10"/>
  <c r="D699" i="10"/>
  <c r="D700" i="10"/>
  <c r="D701" i="10"/>
  <c r="D702" i="10"/>
  <c r="D703" i="10"/>
  <c r="D704" i="10"/>
  <c r="D705" i="10"/>
  <c r="D706" i="10"/>
  <c r="D707" i="10"/>
  <c r="D708" i="10"/>
  <c r="D709" i="10"/>
  <c r="D710" i="10"/>
  <c r="D711" i="10"/>
  <c r="D712" i="10"/>
  <c r="D713" i="10"/>
  <c r="D714" i="10"/>
  <c r="D715" i="10"/>
  <c r="D716" i="10"/>
  <c r="D717" i="10"/>
  <c r="D718" i="10"/>
  <c r="D719" i="10"/>
  <c r="D720" i="10"/>
  <c r="D721" i="10"/>
  <c r="D722" i="10"/>
  <c r="D723" i="10"/>
  <c r="D724" i="10"/>
  <c r="D725" i="10"/>
  <c r="D726" i="10"/>
  <c r="D727" i="10"/>
  <c r="D728" i="10"/>
  <c r="D729" i="10"/>
  <c r="D730" i="10"/>
  <c r="D731" i="10"/>
  <c r="D732" i="10"/>
  <c r="D733" i="10"/>
  <c r="D734" i="10"/>
  <c r="D735" i="10"/>
  <c r="D736" i="10"/>
  <c r="D737" i="10"/>
  <c r="D738" i="10"/>
  <c r="D739" i="10"/>
  <c r="D740" i="10"/>
  <c r="D741" i="10"/>
  <c r="D742" i="10"/>
  <c r="D743" i="10"/>
  <c r="D744" i="10"/>
  <c r="D745" i="10"/>
  <c r="D746" i="10"/>
  <c r="D747" i="10"/>
  <c r="D748" i="10"/>
  <c r="D749" i="10"/>
  <c r="D750" i="10"/>
  <c r="D751" i="10"/>
  <c r="D752" i="10"/>
  <c r="D753" i="10"/>
  <c r="D754" i="10"/>
  <c r="D755" i="10"/>
  <c r="D756" i="10"/>
  <c r="D757" i="10"/>
  <c r="D758" i="10"/>
  <c r="D759" i="10"/>
  <c r="D760" i="10"/>
  <c r="D761" i="10"/>
  <c r="D762" i="10"/>
  <c r="D763" i="10"/>
  <c r="D764" i="10"/>
  <c r="D765" i="10"/>
  <c r="D766" i="10"/>
  <c r="D767" i="10"/>
  <c r="D768" i="10"/>
  <c r="D769" i="10"/>
  <c r="D770" i="10"/>
  <c r="D771" i="10"/>
  <c r="D772" i="10"/>
  <c r="D773" i="10"/>
  <c r="D774" i="10"/>
  <c r="D775" i="10"/>
  <c r="D776" i="10"/>
  <c r="D777" i="10"/>
  <c r="D778" i="10"/>
  <c r="D779" i="10"/>
  <c r="D780" i="10"/>
  <c r="D781" i="10"/>
  <c r="D782" i="10"/>
  <c r="D783" i="10"/>
  <c r="D784" i="10"/>
  <c r="D785" i="10"/>
  <c r="D786" i="10"/>
  <c r="D787" i="10"/>
  <c r="D788" i="10"/>
  <c r="D789" i="10"/>
  <c r="D790" i="10"/>
  <c r="D791" i="10"/>
  <c r="D792" i="10"/>
  <c r="D793" i="10"/>
  <c r="D794" i="10"/>
  <c r="D795" i="10"/>
  <c r="D796" i="10"/>
  <c r="D797" i="10"/>
  <c r="D798" i="10"/>
  <c r="D799" i="10"/>
  <c r="D800" i="10"/>
  <c r="D801" i="10"/>
  <c r="D802" i="10"/>
  <c r="D803" i="10"/>
  <c r="D804" i="10"/>
  <c r="D805" i="10"/>
  <c r="D806" i="10"/>
  <c r="D807" i="10"/>
  <c r="D808" i="10"/>
  <c r="D809" i="10"/>
  <c r="D810" i="10"/>
  <c r="D811" i="10"/>
  <c r="D812" i="10"/>
  <c r="D813" i="10"/>
  <c r="D814" i="10"/>
  <c r="D815" i="10"/>
  <c r="D816" i="10"/>
  <c r="D817" i="10"/>
  <c r="D818" i="10"/>
  <c r="D819" i="10"/>
  <c r="D820" i="10"/>
  <c r="D821" i="10"/>
  <c r="D822" i="10"/>
  <c r="D823" i="10"/>
  <c r="D824" i="10"/>
  <c r="D825" i="10"/>
  <c r="D826" i="10"/>
  <c r="D827" i="10"/>
  <c r="D828" i="10"/>
  <c r="D829" i="10"/>
  <c r="D830" i="10"/>
  <c r="D831" i="10"/>
  <c r="D832" i="10"/>
  <c r="D833" i="10"/>
  <c r="D834" i="10"/>
  <c r="D835" i="10"/>
  <c r="D836" i="10"/>
  <c r="D837" i="10"/>
  <c r="D838" i="10"/>
  <c r="D839" i="10"/>
  <c r="D840" i="10"/>
  <c r="D841" i="10"/>
  <c r="D842" i="10"/>
  <c r="D843" i="10"/>
  <c r="D844" i="10"/>
  <c r="D845" i="10"/>
  <c r="D846" i="10"/>
  <c r="D847" i="10"/>
  <c r="D848" i="10"/>
  <c r="D849" i="10"/>
  <c r="D850" i="10"/>
  <c r="D851" i="10"/>
  <c r="D852" i="10"/>
  <c r="D853" i="10"/>
  <c r="D854" i="10"/>
  <c r="D855" i="10"/>
  <c r="D856" i="10"/>
  <c r="D857" i="10"/>
  <c r="D858" i="10"/>
  <c r="D859" i="10"/>
  <c r="D860" i="10"/>
  <c r="D861" i="10"/>
  <c r="D862" i="10"/>
  <c r="D863" i="10"/>
  <c r="D864" i="10"/>
  <c r="D865" i="10"/>
  <c r="D866" i="10"/>
  <c r="D867" i="10"/>
  <c r="D868" i="10"/>
  <c r="D869" i="10"/>
  <c r="D870" i="10"/>
  <c r="D871" i="10"/>
  <c r="D872" i="10"/>
  <c r="D873" i="10"/>
  <c r="D874" i="10"/>
  <c r="D875" i="10"/>
  <c r="D876" i="10"/>
  <c r="D877" i="10"/>
  <c r="D878" i="10"/>
  <c r="D879" i="10"/>
  <c r="D880" i="10"/>
  <c r="D881" i="10"/>
  <c r="D882" i="10"/>
  <c r="D883" i="10"/>
  <c r="D884" i="10"/>
  <c r="D885" i="10"/>
  <c r="D886" i="10"/>
  <c r="D887" i="10"/>
  <c r="D888" i="10"/>
  <c r="D889" i="10"/>
  <c r="D890" i="10"/>
  <c r="D891" i="10"/>
  <c r="D892" i="10"/>
  <c r="D893" i="10"/>
  <c r="D894" i="10"/>
  <c r="D895" i="10"/>
  <c r="D896" i="10"/>
  <c r="D897" i="10"/>
  <c r="D898" i="10"/>
  <c r="D899" i="10"/>
  <c r="D5" i="10"/>
  <c r="E15" i="6" l="1"/>
  <c r="D15" i="6"/>
  <c r="C15" i="6"/>
  <c r="P14" i="6"/>
  <c r="K14" i="6"/>
  <c r="P13" i="6"/>
  <c r="K13" i="6"/>
  <c r="F13" i="6"/>
  <c r="B13" i="6"/>
  <c r="E5" i="9"/>
  <c r="H5" i="9" s="1"/>
  <c r="D5" i="9"/>
  <c r="D4" i="9"/>
  <c r="H4" i="9" s="1"/>
  <c r="O15" i="6"/>
  <c r="N15" i="6"/>
  <c r="M15" i="6"/>
  <c r="L15" i="6"/>
  <c r="J15" i="6"/>
  <c r="I15" i="6"/>
  <c r="H15" i="6"/>
  <c r="G15" i="6"/>
  <c r="J51" i="9"/>
  <c r="F51" i="9"/>
  <c r="J47" i="9"/>
  <c r="F47" i="9"/>
  <c r="D42" i="9"/>
  <c r="E42" i="9" s="1"/>
  <c r="F42" i="9" s="1"/>
  <c r="G42" i="9" s="1"/>
  <c r="H42" i="9" s="1"/>
  <c r="I42" i="9" s="1"/>
  <c r="J42" i="9" s="1"/>
  <c r="K42" i="9" s="1"/>
  <c r="M40" i="9"/>
  <c r="L40" i="9"/>
  <c r="K52" i="9" s="1"/>
  <c r="I40" i="9"/>
  <c r="K49" i="9" s="1"/>
  <c r="H40" i="9"/>
  <c r="K48" i="9" s="1"/>
  <c r="E40" i="9"/>
  <c r="K45" i="9" s="1"/>
  <c r="D40" i="9"/>
  <c r="K44" i="9" s="1"/>
  <c r="K39" i="9"/>
  <c r="J39" i="9"/>
  <c r="J50" i="9" s="1"/>
  <c r="G39" i="9"/>
  <c r="F39" i="9"/>
  <c r="J46" i="9" s="1"/>
  <c r="L38" i="9"/>
  <c r="I52" i="9" s="1"/>
  <c r="H38" i="9"/>
  <c r="I48" i="9" s="1"/>
  <c r="D38" i="9"/>
  <c r="I44" i="9" s="1"/>
  <c r="M36" i="9"/>
  <c r="L36" i="9"/>
  <c r="G52" i="9" s="1"/>
  <c r="I36" i="9"/>
  <c r="G49" i="9" s="1"/>
  <c r="H36" i="9"/>
  <c r="G48" i="9" s="1"/>
  <c r="E36" i="9"/>
  <c r="G45" i="9" s="1"/>
  <c r="D36" i="9"/>
  <c r="G44" i="9" s="1"/>
  <c r="K35" i="9"/>
  <c r="J35" i="9"/>
  <c r="F50" i="9" s="1"/>
  <c r="G35" i="9"/>
  <c r="F35" i="9"/>
  <c r="F46" i="9" s="1"/>
  <c r="L34" i="9"/>
  <c r="E52" i="9" s="1"/>
  <c r="H34" i="9"/>
  <c r="E48" i="9" s="1"/>
  <c r="D34" i="9"/>
  <c r="E44" i="9" s="1"/>
  <c r="M32" i="9"/>
  <c r="L32" i="9"/>
  <c r="C52" i="9" s="1"/>
  <c r="I32" i="9"/>
  <c r="C49" i="9" s="1"/>
  <c r="H32" i="9"/>
  <c r="C48" i="9" s="1"/>
  <c r="E32" i="9"/>
  <c r="C45" i="9" s="1"/>
  <c r="D32" i="9"/>
  <c r="C44" i="9" s="1"/>
  <c r="C26" i="9"/>
  <c r="K40" i="9" s="1"/>
  <c r="K51" i="9" s="1"/>
  <c r="C25" i="9"/>
  <c r="M39" i="9" s="1"/>
  <c r="C24" i="9"/>
  <c r="K38" i="9" s="1"/>
  <c r="I51" i="9" s="1"/>
  <c r="C23" i="9"/>
  <c r="M37" i="9" s="1"/>
  <c r="C22" i="9"/>
  <c r="K36" i="9" s="1"/>
  <c r="G51" i="9" s="1"/>
  <c r="C21" i="9"/>
  <c r="M35" i="9" s="1"/>
  <c r="C20" i="9"/>
  <c r="K34" i="9" s="1"/>
  <c r="E51" i="9" s="1"/>
  <c r="C19" i="9"/>
  <c r="M33" i="9" s="1"/>
  <c r="C18" i="9"/>
  <c r="K32" i="9" s="1"/>
  <c r="C51" i="9" s="1"/>
  <c r="F14" i="6" l="1"/>
  <c r="F85" i="6" s="1"/>
  <c r="B14" i="6"/>
  <c r="F33" i="9"/>
  <c r="D46" i="9" s="1"/>
  <c r="J33" i="9"/>
  <c r="D50" i="9" s="1"/>
  <c r="F37" i="9"/>
  <c r="H46" i="9" s="1"/>
  <c r="J37" i="9"/>
  <c r="H50" i="9" s="1"/>
  <c r="K33" i="9"/>
  <c r="D51" i="9" s="1"/>
  <c r="I34" i="9"/>
  <c r="E49" i="9" s="1"/>
  <c r="M34" i="9"/>
  <c r="K37" i="9"/>
  <c r="H51" i="9" s="1"/>
  <c r="I38" i="9"/>
  <c r="I49" i="9" s="1"/>
  <c r="M38" i="9"/>
  <c r="F32" i="9"/>
  <c r="C46" i="9" s="1"/>
  <c r="J32" i="9"/>
  <c r="C50" i="9" s="1"/>
  <c r="D33" i="9"/>
  <c r="D44" i="9" s="1"/>
  <c r="H33" i="9"/>
  <c r="D48" i="9" s="1"/>
  <c r="L33" i="9"/>
  <c r="D52" i="9" s="1"/>
  <c r="F34" i="9"/>
  <c r="E46" i="9" s="1"/>
  <c r="J34" i="9"/>
  <c r="E50" i="9" s="1"/>
  <c r="D35" i="9"/>
  <c r="F44" i="9" s="1"/>
  <c r="H35" i="9"/>
  <c r="F48" i="9" s="1"/>
  <c r="L35" i="9"/>
  <c r="F52" i="9" s="1"/>
  <c r="F36" i="9"/>
  <c r="G46" i="9" s="1"/>
  <c r="J36" i="9"/>
  <c r="G50" i="9" s="1"/>
  <c r="D37" i="9"/>
  <c r="H44" i="9" s="1"/>
  <c r="H37" i="9"/>
  <c r="H48" i="9" s="1"/>
  <c r="L37" i="9"/>
  <c r="H52" i="9" s="1"/>
  <c r="F38" i="9"/>
  <c r="I46" i="9" s="1"/>
  <c r="J38" i="9"/>
  <c r="I50" i="9" s="1"/>
  <c r="D39" i="9"/>
  <c r="J44" i="9" s="1"/>
  <c r="H39" i="9"/>
  <c r="J48" i="9" s="1"/>
  <c r="L39" i="9"/>
  <c r="J52" i="9" s="1"/>
  <c r="F40" i="9"/>
  <c r="K46" i="9" s="1"/>
  <c r="J40" i="9"/>
  <c r="K50" i="9" s="1"/>
  <c r="G33" i="9"/>
  <c r="D47" i="9" s="1"/>
  <c r="E34" i="9"/>
  <c r="E45" i="9" s="1"/>
  <c r="G37" i="9"/>
  <c r="H47" i="9" s="1"/>
  <c r="E38" i="9"/>
  <c r="I45" i="9" s="1"/>
  <c r="G32" i="9"/>
  <c r="C47" i="9" s="1"/>
  <c r="E33" i="9"/>
  <c r="D45" i="9" s="1"/>
  <c r="I33" i="9"/>
  <c r="D49" i="9" s="1"/>
  <c r="G34" i="9"/>
  <c r="E47" i="9" s="1"/>
  <c r="E35" i="9"/>
  <c r="F45" i="9" s="1"/>
  <c r="I35" i="9"/>
  <c r="F49" i="9" s="1"/>
  <c r="G36" i="9"/>
  <c r="G47" i="9" s="1"/>
  <c r="E37" i="9"/>
  <c r="H45" i="9" s="1"/>
  <c r="I37" i="9"/>
  <c r="H49" i="9" s="1"/>
  <c r="G38" i="9"/>
  <c r="I47" i="9" s="1"/>
  <c r="E39" i="9"/>
  <c r="J45" i="9" s="1"/>
  <c r="I39" i="9"/>
  <c r="J49" i="9" s="1"/>
  <c r="G40" i="9"/>
  <c r="K47" i="9" s="1"/>
  <c r="E31" i="6" l="1"/>
  <c r="D31" i="6"/>
  <c r="C31" i="6"/>
  <c r="C21" i="6" l="1"/>
  <c r="D21" i="6"/>
  <c r="E21" i="6"/>
  <c r="B21" i="6"/>
  <c r="B25" i="6"/>
  <c r="D7" i="6"/>
  <c r="E7" i="6"/>
  <c r="F7" i="6"/>
  <c r="D8" i="6"/>
  <c r="E8" i="6"/>
  <c r="E9" i="6" s="1"/>
  <c r="F8" i="6"/>
  <c r="C8" i="6"/>
  <c r="B8" i="6"/>
  <c r="B7" i="6"/>
  <c r="C7" i="6"/>
  <c r="F10" i="6" l="1"/>
  <c r="F11" i="6" s="1"/>
  <c r="D9" i="6"/>
  <c r="F9" i="6"/>
  <c r="G10" i="6" s="1"/>
  <c r="B9" i="6"/>
  <c r="B31" i="6"/>
  <c r="B27" i="6"/>
  <c r="B23" i="6"/>
  <c r="B22" i="6"/>
  <c r="B28" i="6"/>
  <c r="B24" i="6"/>
  <c r="B30" i="6"/>
  <c r="B26" i="6"/>
  <c r="B15" i="6"/>
  <c r="D14" i="6"/>
  <c r="B29" i="6"/>
  <c r="C14" i="6"/>
  <c r="E14" i="6"/>
  <c r="C9" i="6"/>
  <c r="E10" i="6" l="1"/>
  <c r="E11" i="6" s="1"/>
  <c r="E30" i="6" s="1"/>
  <c r="C10" i="6"/>
  <c r="C11" i="6" s="1"/>
  <c r="D10" i="6"/>
  <c r="D11" i="6" s="1"/>
  <c r="D30" i="6" s="1"/>
  <c r="E29" i="6" s="1"/>
  <c r="B32" i="6"/>
  <c r="B34" i="6" s="1"/>
  <c r="B35" i="6" s="1"/>
  <c r="C24" i="6" l="1"/>
  <c r="D23" i="6" s="1"/>
  <c r="E22" i="6" s="1"/>
  <c r="C28" i="6"/>
  <c r="D27" i="6" s="1"/>
  <c r="E26" i="6" s="1"/>
  <c r="C25" i="6"/>
  <c r="D24" i="6" s="1"/>
  <c r="E23" i="6" s="1"/>
  <c r="C29" i="6"/>
  <c r="D28" i="6" s="1"/>
  <c r="E27" i="6" s="1"/>
  <c r="C23" i="6"/>
  <c r="D22" i="6" s="1"/>
  <c r="C27" i="6"/>
  <c r="D26" i="6" s="1"/>
  <c r="E25" i="6" s="1"/>
  <c r="C22" i="6"/>
  <c r="C26" i="6"/>
  <c r="D25" i="6" s="1"/>
  <c r="E24" i="6" s="1"/>
  <c r="C30" i="6"/>
  <c r="D29" i="6" s="1"/>
  <c r="E28" i="6" s="1"/>
  <c r="C32" i="6"/>
  <c r="C34" i="6" s="1"/>
  <c r="C35" i="6" s="1"/>
  <c r="E32" i="6"/>
  <c r="E34" i="6" s="1"/>
  <c r="D32" i="6" l="1"/>
  <c r="D34" i="6" s="1"/>
  <c r="D35" i="6" s="1"/>
  <c r="D58" i="6"/>
  <c r="B57" i="6"/>
  <c r="E35" i="6" l="1"/>
  <c r="G31" i="6"/>
  <c r="F15" i="6" l="1"/>
  <c r="K15" i="6"/>
  <c r="F30" i="6" l="1"/>
  <c r="F28" i="6"/>
  <c r="F29" i="6"/>
  <c r="F27" i="6"/>
  <c r="F23" i="6"/>
  <c r="F24" i="6"/>
  <c r="F26" i="6"/>
  <c r="F22" i="6"/>
  <c r="F25" i="6"/>
  <c r="F31" i="6"/>
  <c r="P15" i="6"/>
  <c r="G21" i="6"/>
  <c r="R15" i="6" l="1"/>
  <c r="V15" i="6"/>
  <c r="Q15" i="6"/>
  <c r="S15" i="6"/>
  <c r="W15" i="6"/>
  <c r="U15" i="6"/>
  <c r="Y15" i="6"/>
  <c r="T15" i="6"/>
  <c r="X15" i="6"/>
  <c r="Q31" i="6"/>
  <c r="P43" i="6"/>
  <c r="Q42" i="6" s="1"/>
  <c r="R41" i="6" s="1"/>
  <c r="S40" i="6" s="1"/>
  <c r="T39" i="6" s="1"/>
  <c r="P47" i="6"/>
  <c r="Q46" i="6" s="1"/>
  <c r="R45" i="6" s="1"/>
  <c r="S44" i="6" s="1"/>
  <c r="T43" i="6" s="1"/>
  <c r="U42" i="6" s="1"/>
  <c r="V41" i="6" s="1"/>
  <c r="W40" i="6" s="1"/>
  <c r="X39" i="6" s="1"/>
  <c r="P40" i="6"/>
  <c r="Q39" i="6" s="1"/>
  <c r="P44" i="6"/>
  <c r="Q43" i="6" s="1"/>
  <c r="R42" i="6" s="1"/>
  <c r="S41" i="6" s="1"/>
  <c r="T40" i="6" s="1"/>
  <c r="U39" i="6" s="1"/>
  <c r="P48" i="6"/>
  <c r="Q47" i="6" s="1"/>
  <c r="R46" i="6" s="1"/>
  <c r="S45" i="6" s="1"/>
  <c r="T44" i="6" s="1"/>
  <c r="U43" i="6" s="1"/>
  <c r="V42" i="6" s="1"/>
  <c r="W41" i="6" s="1"/>
  <c r="X40" i="6" s="1"/>
  <c r="Y39" i="6" s="1"/>
  <c r="P41" i="6"/>
  <c r="Q40" i="6" s="1"/>
  <c r="R39" i="6" s="1"/>
  <c r="P45" i="6"/>
  <c r="Q44" i="6" s="1"/>
  <c r="R43" i="6" s="1"/>
  <c r="S42" i="6" s="1"/>
  <c r="T41" i="6" s="1"/>
  <c r="U40" i="6" s="1"/>
  <c r="V39" i="6" s="1"/>
  <c r="P39" i="6"/>
  <c r="P42" i="6"/>
  <c r="Q41" i="6" s="1"/>
  <c r="R40" i="6" s="1"/>
  <c r="S39" i="6" s="1"/>
  <c r="P46" i="6"/>
  <c r="Q45" i="6" s="1"/>
  <c r="R44" i="6" s="1"/>
  <c r="S43" i="6" s="1"/>
  <c r="T42" i="6" s="1"/>
  <c r="U41" i="6" s="1"/>
  <c r="V40" i="6" s="1"/>
  <c r="W39" i="6" s="1"/>
  <c r="P18" i="6"/>
  <c r="Q17" i="6"/>
  <c r="R17" i="6" s="1"/>
  <c r="A23" i="6"/>
  <c r="A24" i="6" s="1"/>
  <c r="A25" i="6" s="1"/>
  <c r="A26" i="6" s="1"/>
  <c r="A27" i="6" s="1"/>
  <c r="A28" i="6" s="1"/>
  <c r="A29" i="6" s="1"/>
  <c r="A30" i="6" s="1"/>
  <c r="A31" i="6" s="1"/>
  <c r="M14" i="6"/>
  <c r="N14" i="6"/>
  <c r="O14" i="6"/>
  <c r="L14" i="6"/>
  <c r="H14" i="6"/>
  <c r="H85" i="6" s="1"/>
  <c r="I14" i="6"/>
  <c r="I85" i="6" s="1"/>
  <c r="J14" i="6"/>
  <c r="J85" i="6" s="1"/>
  <c r="G14" i="6"/>
  <c r="G85" i="6" s="1"/>
  <c r="U21" i="6"/>
  <c r="U38" i="6" s="1"/>
  <c r="U54" i="6" s="1"/>
  <c r="V21" i="6"/>
  <c r="V38" i="6" s="1"/>
  <c r="V54" i="6" s="1"/>
  <c r="W21" i="6"/>
  <c r="W38" i="6" s="1"/>
  <c r="W54" i="6" s="1"/>
  <c r="X21" i="6"/>
  <c r="X38" i="6" s="1"/>
  <c r="X54" i="6" s="1"/>
  <c r="Y21" i="6"/>
  <c r="Y38" i="6" s="1"/>
  <c r="Y54" i="6" s="1"/>
  <c r="Y31" i="6"/>
  <c r="P31" i="6"/>
  <c r="O31" i="6"/>
  <c r="N31" i="6"/>
  <c r="M31" i="6"/>
  <c r="L31" i="6"/>
  <c r="K31" i="6"/>
  <c r="J31" i="6"/>
  <c r="I31" i="6"/>
  <c r="H31" i="6"/>
  <c r="T21" i="6"/>
  <c r="T38" i="6" s="1"/>
  <c r="T54" i="6" s="1"/>
  <c r="S21" i="6"/>
  <c r="S38" i="6" s="1"/>
  <c r="S54" i="6" s="1"/>
  <c r="R21" i="6"/>
  <c r="R38" i="6" s="1"/>
  <c r="R54" i="6" s="1"/>
  <c r="Q21" i="6"/>
  <c r="Q38" i="6" s="1"/>
  <c r="Q54" i="6" s="1"/>
  <c r="P21" i="6"/>
  <c r="P38" i="6" s="1"/>
  <c r="P54" i="6" s="1"/>
  <c r="O21" i="6"/>
  <c r="N21" i="6"/>
  <c r="M21" i="6"/>
  <c r="L21" i="6"/>
  <c r="K21" i="6"/>
  <c r="J21" i="6"/>
  <c r="I21" i="6"/>
  <c r="H21" i="6"/>
  <c r="F21" i="6"/>
  <c r="U7" i="6"/>
  <c r="U67" i="6" s="1"/>
  <c r="P7" i="6"/>
  <c r="K7" i="6"/>
  <c r="U8" i="6"/>
  <c r="P8" i="6"/>
  <c r="K8" i="6"/>
  <c r="Q7" i="6"/>
  <c r="Q67" i="6" s="1"/>
  <c r="P67" i="6" l="1"/>
  <c r="J5" i="11"/>
  <c r="K5" i="11"/>
  <c r="L5" i="11"/>
  <c r="M5" i="11"/>
  <c r="N5" i="11"/>
  <c r="Q5" i="11" s="1"/>
  <c r="O5" i="11"/>
  <c r="J6" i="11"/>
  <c r="K6" i="11"/>
  <c r="L6" i="11"/>
  <c r="M6" i="11"/>
  <c r="N6" i="11"/>
  <c r="Q6" i="11" s="1"/>
  <c r="O6" i="11"/>
  <c r="J7" i="11"/>
  <c r="K7" i="11"/>
  <c r="L7" i="11"/>
  <c r="M7" i="11"/>
  <c r="N7" i="11"/>
  <c r="Q7" i="11" s="1"/>
  <c r="O7" i="11"/>
  <c r="J8" i="11"/>
  <c r="K8" i="11"/>
  <c r="L8" i="11"/>
  <c r="M8" i="11"/>
  <c r="N8" i="11"/>
  <c r="Q8" i="11" s="1"/>
  <c r="O8" i="11"/>
  <c r="J9" i="11"/>
  <c r="K9" i="11"/>
  <c r="L9" i="11"/>
  <c r="M9" i="11"/>
  <c r="N9" i="11"/>
  <c r="Q9" i="11" s="1"/>
  <c r="O9" i="11"/>
  <c r="J10" i="11"/>
  <c r="K10" i="11"/>
  <c r="L10" i="11"/>
  <c r="M10" i="11"/>
  <c r="N10" i="11"/>
  <c r="Q10" i="11" s="1"/>
  <c r="O10" i="11"/>
  <c r="J11" i="11"/>
  <c r="K11" i="11"/>
  <c r="L11" i="11"/>
  <c r="M11" i="11"/>
  <c r="N11" i="11"/>
  <c r="Q11" i="11" s="1"/>
  <c r="O11" i="11"/>
  <c r="J12" i="11"/>
  <c r="K12" i="11"/>
  <c r="L12" i="11"/>
  <c r="M12" i="11"/>
  <c r="N12" i="11"/>
  <c r="Q12" i="11" s="1"/>
  <c r="O12" i="11"/>
  <c r="J13" i="11"/>
  <c r="K13" i="11"/>
  <c r="L13" i="11"/>
  <c r="M13" i="11"/>
  <c r="N13" i="11"/>
  <c r="Q13" i="11" s="1"/>
  <c r="O13" i="11"/>
  <c r="K4" i="11"/>
  <c r="L4" i="11"/>
  <c r="M4" i="11"/>
  <c r="N4" i="11"/>
  <c r="Q4" i="11" s="1"/>
  <c r="O4" i="11"/>
  <c r="J4" i="11"/>
  <c r="Y48" i="6"/>
  <c r="P49" i="6"/>
  <c r="Q48" i="6"/>
  <c r="R47" i="6" s="1"/>
  <c r="K9" i="6"/>
  <c r="L10" i="6" s="1"/>
  <c r="C55" i="6"/>
  <c r="D55" i="6" s="1"/>
  <c r="V8" i="6"/>
  <c r="Q18" i="6"/>
  <c r="W7" i="6"/>
  <c r="W67" i="6" s="1"/>
  <c r="V7" i="6"/>
  <c r="V67" i="6" s="1"/>
  <c r="S17" i="6"/>
  <c r="R18" i="6"/>
  <c r="L11" i="6"/>
  <c r="L30" i="6" s="1"/>
  <c r="U9" i="6"/>
  <c r="V10" i="6" s="1"/>
  <c r="P9" i="6"/>
  <c r="Q10" i="6" s="1"/>
  <c r="G7" i="6"/>
  <c r="F32" i="6"/>
  <c r="F34" i="6" s="1"/>
  <c r="F35" i="6" s="1"/>
  <c r="L7" i="6"/>
  <c r="Q49" i="6" l="1"/>
  <c r="Q14" i="6" s="1"/>
  <c r="S46" i="6"/>
  <c r="R48" i="6"/>
  <c r="S47" i="6" s="1"/>
  <c r="T46" i="6" s="1"/>
  <c r="U45" i="6" s="1"/>
  <c r="V44" i="6" s="1"/>
  <c r="W43" i="6" s="1"/>
  <c r="X42" i="6" s="1"/>
  <c r="Y41" i="6" s="1"/>
  <c r="R31" i="6"/>
  <c r="G11" i="6"/>
  <c r="V11" i="6"/>
  <c r="V9" i="6"/>
  <c r="W10" i="6" s="1"/>
  <c r="W8" i="6"/>
  <c r="W9" i="6" s="1"/>
  <c r="X10" i="6" s="1"/>
  <c r="T17" i="6"/>
  <c r="S18" i="6"/>
  <c r="Q11" i="6"/>
  <c r="Q30" i="6" s="1"/>
  <c r="L8" i="6"/>
  <c r="L9" i="6" s="1"/>
  <c r="M10" i="6" s="1"/>
  <c r="Q8" i="6"/>
  <c r="Q9" i="6" s="1"/>
  <c r="R10" i="6" s="1"/>
  <c r="G8" i="6"/>
  <c r="G9" i="6" s="1"/>
  <c r="H10" i="6" s="1"/>
  <c r="G30" i="6" l="1"/>
  <c r="G24" i="6"/>
  <c r="G25" i="6"/>
  <c r="G23" i="6"/>
  <c r="G22" i="6"/>
  <c r="G26" i="6"/>
  <c r="G28" i="6"/>
  <c r="G27" i="6"/>
  <c r="G29" i="6"/>
  <c r="R49" i="6"/>
  <c r="R14" i="6" s="1"/>
  <c r="T45" i="6"/>
  <c r="S48" i="6"/>
  <c r="T47" i="6" s="1"/>
  <c r="U46" i="6" s="1"/>
  <c r="V45" i="6" s="1"/>
  <c r="W44" i="6" s="1"/>
  <c r="X43" i="6" s="1"/>
  <c r="Y42" i="6" s="1"/>
  <c r="S31" i="6"/>
  <c r="X11" i="6"/>
  <c r="W11" i="6"/>
  <c r="X7" i="6"/>
  <c r="X67" i="6" s="1"/>
  <c r="U17" i="6"/>
  <c r="T18" i="6"/>
  <c r="H11" i="6"/>
  <c r="H30" i="6" s="1"/>
  <c r="R11" i="6"/>
  <c r="R30" i="6" s="1"/>
  <c r="M11" i="6"/>
  <c r="H7" i="6"/>
  <c r="R7" i="6"/>
  <c r="R67" i="6" s="1"/>
  <c r="M7" i="6"/>
  <c r="M30" i="6" l="1"/>
  <c r="M29" i="6"/>
  <c r="H28" i="6"/>
  <c r="H26" i="6"/>
  <c r="H27" i="6"/>
  <c r="H25" i="6"/>
  <c r="H22" i="6"/>
  <c r="H24" i="6"/>
  <c r="H23" i="6"/>
  <c r="H29" i="6"/>
  <c r="R29" i="6"/>
  <c r="T48" i="6"/>
  <c r="U47" i="6" s="1"/>
  <c r="V46" i="6" s="1"/>
  <c r="W45" i="6" s="1"/>
  <c r="X44" i="6" s="1"/>
  <c r="Y43" i="6" s="1"/>
  <c r="T31" i="6"/>
  <c r="U44" i="6"/>
  <c r="S49" i="6"/>
  <c r="S14" i="6" s="1"/>
  <c r="G32" i="6"/>
  <c r="G34" i="6" s="1"/>
  <c r="G35" i="6" s="1"/>
  <c r="X8" i="6"/>
  <c r="X9" i="6" s="1"/>
  <c r="Y10" i="6" s="1"/>
  <c r="V17" i="6"/>
  <c r="U18" i="6"/>
  <c r="R8" i="6"/>
  <c r="R9" i="6" s="1"/>
  <c r="S10" i="6" s="1"/>
  <c r="H8" i="6"/>
  <c r="H9" i="6" s="1"/>
  <c r="I10" i="6" s="1"/>
  <c r="M8" i="6"/>
  <c r="M9" i="6" s="1"/>
  <c r="N10" i="6" s="1"/>
  <c r="T49" i="6" l="1"/>
  <c r="T14" i="6" s="1"/>
  <c r="U48" i="6"/>
  <c r="V47" i="6" s="1"/>
  <c r="W46" i="6" s="1"/>
  <c r="X45" i="6" s="1"/>
  <c r="Y44" i="6" s="1"/>
  <c r="U31" i="6"/>
  <c r="V30" i="6" s="1"/>
  <c r="W29" i="6" s="1"/>
  <c r="X28" i="6" s="1"/>
  <c r="V43" i="6"/>
  <c r="Y11" i="6"/>
  <c r="Y7" i="6"/>
  <c r="Y67" i="6" s="1"/>
  <c r="W17" i="6"/>
  <c r="V18" i="6"/>
  <c r="H32" i="6"/>
  <c r="H34" i="6" s="1"/>
  <c r="H35" i="6" s="1"/>
  <c r="I11" i="6"/>
  <c r="S11" i="6"/>
  <c r="N11" i="6"/>
  <c r="N30" i="6" s="1"/>
  <c r="I7" i="6"/>
  <c r="S7" i="6"/>
  <c r="S67" i="6" s="1"/>
  <c r="N7" i="6"/>
  <c r="S30" i="6" l="1"/>
  <c r="S29" i="6"/>
  <c r="I30" i="6"/>
  <c r="I29" i="6"/>
  <c r="Y27" i="6"/>
  <c r="N29" i="6"/>
  <c r="N28" i="6"/>
  <c r="I27" i="6"/>
  <c r="I25" i="6"/>
  <c r="I26" i="6"/>
  <c r="I24" i="6"/>
  <c r="I23" i="6"/>
  <c r="I22" i="6"/>
  <c r="I28" i="6"/>
  <c r="S28" i="6"/>
  <c r="U49" i="6"/>
  <c r="U14" i="6" s="1"/>
  <c r="V48" i="6"/>
  <c r="W47" i="6" s="1"/>
  <c r="X46" i="6" s="1"/>
  <c r="Y45" i="6" s="1"/>
  <c r="V31" i="6"/>
  <c r="W30" i="6" s="1"/>
  <c r="X29" i="6" s="1"/>
  <c r="Y28" i="6" s="1"/>
  <c r="W42" i="6"/>
  <c r="Y8" i="6"/>
  <c r="Y9" i="6" s="1"/>
  <c r="X17" i="6"/>
  <c r="W18" i="6"/>
  <c r="N8" i="6"/>
  <c r="N9" i="6" s="1"/>
  <c r="O10" i="6" s="1"/>
  <c r="I8" i="6"/>
  <c r="I9" i="6" s="1"/>
  <c r="J10" i="6" s="1"/>
  <c r="S8" i="6"/>
  <c r="S9" i="6" s="1"/>
  <c r="T10" i="6" s="1"/>
  <c r="V49" i="6" l="1"/>
  <c r="V14" i="6" s="1"/>
  <c r="W48" i="6"/>
  <c r="X47" i="6" s="1"/>
  <c r="Y46" i="6" s="1"/>
  <c r="W31" i="6"/>
  <c r="X30" i="6" s="1"/>
  <c r="Y29" i="6" s="1"/>
  <c r="X41" i="6"/>
  <c r="Y17" i="6"/>
  <c r="Y18" i="6" s="1"/>
  <c r="X18" i="6"/>
  <c r="I32" i="6"/>
  <c r="I34" i="6" s="1"/>
  <c r="I35" i="6" s="1"/>
  <c r="J11" i="6"/>
  <c r="J30" i="6" s="1"/>
  <c r="T11" i="6"/>
  <c r="T30" i="6" s="1"/>
  <c r="O11" i="6"/>
  <c r="J7" i="6"/>
  <c r="J8" i="6"/>
  <c r="O7" i="6"/>
  <c r="O8" i="6"/>
  <c r="T7" i="6"/>
  <c r="T67" i="6" s="1"/>
  <c r="O67" i="6" s="1"/>
  <c r="O68" i="6" s="1"/>
  <c r="T8" i="6"/>
  <c r="O30" i="6" l="1"/>
  <c r="O29" i="6"/>
  <c r="T29" i="6"/>
  <c r="T28" i="6"/>
  <c r="J29" i="6"/>
  <c r="J28" i="6"/>
  <c r="O28" i="6"/>
  <c r="O27" i="6"/>
  <c r="J26" i="6"/>
  <c r="J24" i="6"/>
  <c r="J25" i="6"/>
  <c r="J23" i="6"/>
  <c r="J22" i="6"/>
  <c r="J27" i="6"/>
  <c r="T27" i="6"/>
  <c r="W49" i="6"/>
  <c r="W14" i="6" s="1"/>
  <c r="X48" i="6"/>
  <c r="Y47" i="6" s="1"/>
  <c r="X31" i="6"/>
  <c r="Y30" i="6" s="1"/>
  <c r="Y40" i="6"/>
  <c r="O9" i="6"/>
  <c r="P10" i="6" s="1"/>
  <c r="T9" i="6"/>
  <c r="U10" i="6" s="1"/>
  <c r="J9" i="6"/>
  <c r="K10" i="6" s="1"/>
  <c r="Y49" i="6" l="1"/>
  <c r="Y14" i="6" s="1"/>
  <c r="X49" i="6"/>
  <c r="X14" i="6" s="1"/>
  <c r="J32" i="6"/>
  <c r="J34" i="6" s="1"/>
  <c r="J35" i="6" s="1"/>
  <c r="U11" i="6"/>
  <c r="K11" i="6"/>
  <c r="P11" i="6"/>
  <c r="P30" i="6" s="1"/>
  <c r="Q29" i="6" s="1"/>
  <c r="R28" i="6" s="1"/>
  <c r="S27" i="6" s="1"/>
  <c r="T26" i="6" s="1"/>
  <c r="U25" i="6" s="1"/>
  <c r="V24" i="6" s="1"/>
  <c r="W23" i="6" s="1"/>
  <c r="X22" i="6" s="1"/>
  <c r="K30" i="6" l="1"/>
  <c r="L29" i="6" s="1"/>
  <c r="M28" i="6" s="1"/>
  <c r="N27" i="6" s="1"/>
  <c r="O26" i="6" s="1"/>
  <c r="P25" i="6" s="1"/>
  <c r="Q24" i="6" s="1"/>
  <c r="R23" i="6" s="1"/>
  <c r="S22" i="6" s="1"/>
  <c r="K29" i="6"/>
  <c r="L28" i="6" s="1"/>
  <c r="M27" i="6" s="1"/>
  <c r="N26" i="6" s="1"/>
  <c r="O25" i="6" s="1"/>
  <c r="P24" i="6" s="1"/>
  <c r="Q23" i="6" s="1"/>
  <c r="R22" i="6" s="1"/>
  <c r="U30" i="6"/>
  <c r="V29" i="6" s="1"/>
  <c r="W28" i="6" s="1"/>
  <c r="X27" i="6" s="1"/>
  <c r="Y26" i="6" s="1"/>
  <c r="U29" i="6"/>
  <c r="V28" i="6" s="1"/>
  <c r="W27" i="6" s="1"/>
  <c r="X26" i="6" s="1"/>
  <c r="Y25" i="6" s="1"/>
  <c r="P29" i="6"/>
  <c r="Q28" i="6" s="1"/>
  <c r="R27" i="6" s="1"/>
  <c r="S26" i="6" s="1"/>
  <c r="T25" i="6" s="1"/>
  <c r="U24" i="6" s="1"/>
  <c r="V23" i="6" s="1"/>
  <c r="W22" i="6" s="1"/>
  <c r="P28" i="6"/>
  <c r="Q27" i="6" s="1"/>
  <c r="R26" i="6" s="1"/>
  <c r="S25" i="6" s="1"/>
  <c r="T24" i="6" s="1"/>
  <c r="U23" i="6" s="1"/>
  <c r="V22" i="6" s="1"/>
  <c r="U28" i="6"/>
  <c r="V27" i="6" s="1"/>
  <c r="W26" i="6" s="1"/>
  <c r="X25" i="6" s="1"/>
  <c r="Y24" i="6" s="1"/>
  <c r="U27" i="6"/>
  <c r="V26" i="6" s="1"/>
  <c r="W25" i="6" s="1"/>
  <c r="X24" i="6" s="1"/>
  <c r="Y23" i="6" s="1"/>
  <c r="K28" i="6"/>
  <c r="L27" i="6" s="1"/>
  <c r="M26" i="6" s="1"/>
  <c r="N25" i="6" s="1"/>
  <c r="O24" i="6" s="1"/>
  <c r="P23" i="6" s="1"/>
  <c r="Q22" i="6" s="1"/>
  <c r="K27" i="6"/>
  <c r="L26" i="6" s="1"/>
  <c r="M25" i="6" s="1"/>
  <c r="N24" i="6" s="1"/>
  <c r="O23" i="6" s="1"/>
  <c r="P22" i="6" s="1"/>
  <c r="P27" i="6"/>
  <c r="Q26" i="6" s="1"/>
  <c r="R25" i="6" s="1"/>
  <c r="S24" i="6" s="1"/>
  <c r="T23" i="6" s="1"/>
  <c r="U22" i="6" s="1"/>
  <c r="P26" i="6"/>
  <c r="Q25" i="6" s="1"/>
  <c r="R24" i="6" s="1"/>
  <c r="S23" i="6" s="1"/>
  <c r="T22" i="6" s="1"/>
  <c r="K25" i="6"/>
  <c r="L24" i="6" s="1"/>
  <c r="M23" i="6" s="1"/>
  <c r="N22" i="6" s="1"/>
  <c r="K23" i="6"/>
  <c r="L22" i="6" s="1"/>
  <c r="K24" i="6"/>
  <c r="L23" i="6" s="1"/>
  <c r="M22" i="6" s="1"/>
  <c r="K22" i="6"/>
  <c r="K26" i="6"/>
  <c r="L25" i="6" s="1"/>
  <c r="M24" i="6" s="1"/>
  <c r="N23" i="6" s="1"/>
  <c r="O22" i="6" s="1"/>
  <c r="U26" i="6"/>
  <c r="V25" i="6" s="1"/>
  <c r="W24" i="6" s="1"/>
  <c r="X23" i="6" s="1"/>
  <c r="Y22" i="6" s="1"/>
  <c r="C49" i="6"/>
  <c r="D49" i="6" s="1"/>
  <c r="C51" i="6"/>
  <c r="D51" i="6" s="1"/>
  <c r="C52" i="6"/>
  <c r="D52" i="6" s="1"/>
  <c r="C54" i="6" l="1"/>
  <c r="D54" i="6" s="1"/>
  <c r="C50" i="6"/>
  <c r="D50" i="6" s="1"/>
  <c r="C53" i="6"/>
  <c r="D53" i="6" s="1"/>
  <c r="K32" i="6"/>
  <c r="K34" i="6" s="1"/>
  <c r="K35" i="6" s="1"/>
  <c r="C48" i="6" l="1"/>
  <c r="D48" i="6" s="1"/>
  <c r="C46" i="6"/>
  <c r="C47" i="6"/>
  <c r="D47" i="6" s="1"/>
  <c r="M32" i="6"/>
  <c r="M34" i="6" s="1"/>
  <c r="O32" i="6"/>
  <c r="Y32" i="6"/>
  <c r="Y34" i="6" s="1"/>
  <c r="N32" i="6"/>
  <c r="N34" i="6" s="1"/>
  <c r="P32" i="6"/>
  <c r="P34" i="6" s="1"/>
  <c r="L32" i="6"/>
  <c r="L34" i="6" s="1"/>
  <c r="L35" i="6" s="1"/>
  <c r="X32" i="6"/>
  <c r="X34" i="6" s="1"/>
  <c r="M35" i="6" l="1"/>
  <c r="O34" i="6"/>
  <c r="D46" i="6"/>
  <c r="D57" i="6" s="1"/>
  <c r="D61" i="6" s="1"/>
  <c r="C57" i="6"/>
  <c r="Q32" i="6"/>
  <c r="Q34" i="6" s="1"/>
  <c r="W32" i="6"/>
  <c r="W34" i="6" s="1"/>
  <c r="S32" i="6"/>
  <c r="S34" i="6" s="1"/>
  <c r="V32" i="6"/>
  <c r="V34" i="6" s="1"/>
  <c r="R32" i="6"/>
  <c r="R34" i="6" s="1"/>
  <c r="U32" i="6"/>
  <c r="U34" i="6" s="1"/>
  <c r="T32" i="6"/>
  <c r="T34" i="6" s="1"/>
  <c r="N35" i="6" l="1"/>
  <c r="O35" i="6" s="1"/>
  <c r="B39" i="6"/>
  <c r="B38" i="6" l="1"/>
  <c r="F38" i="6" s="1"/>
  <c r="G38" i="6"/>
  <c r="C38" i="6" l="1"/>
  <c r="C39" i="6"/>
  <c r="B40" i="6"/>
  <c r="C40" i="6" l="1"/>
</calcChain>
</file>

<file path=xl/comments1.xml><?xml version="1.0" encoding="utf-8"?>
<comments xmlns="http://schemas.openxmlformats.org/spreadsheetml/2006/main">
  <authors>
    <author>David Johnston</author>
  </authors>
  <commentList>
    <comment ref="B15" authorId="0">
      <text>
        <r>
          <rPr>
            <b/>
            <sz val="9"/>
            <color indexed="81"/>
            <rFont val="Tahoma"/>
            <family val="2"/>
          </rPr>
          <t>For the first year of the regulatory control period the SRP equals the SRP from the final determination.
For all other years the SRP equals the average SRP for the previous financial year.</t>
        </r>
      </text>
    </comment>
    <comment ref="A16" authorId="0">
      <text>
        <r>
          <rPr>
            <b/>
            <sz val="9"/>
            <color indexed="81"/>
            <rFont val="Tahoma"/>
            <family val="2"/>
          </rPr>
          <t>Use "3" for CEG's best estimates from the Jemena report.</t>
        </r>
      </text>
    </comment>
    <comment ref="O18" authorId="0">
      <text>
        <r>
          <rPr>
            <b/>
            <sz val="9"/>
            <color indexed="81"/>
            <rFont val="Tahoma"/>
            <family val="2"/>
          </rPr>
          <t>Based on preliminary WACC of 5.85%.</t>
        </r>
      </text>
    </comment>
    <comment ref="A38" authorId="0">
      <text>
        <r>
          <rPr>
            <b/>
            <sz val="9"/>
            <color indexed="81"/>
            <rFont val="Tahoma"/>
            <family val="2"/>
          </rPr>
          <t>Based on historical differences between allowed SRP and the trailing average of the SRP.</t>
        </r>
      </text>
    </comment>
    <comment ref="A39" authorId="0">
      <text>
        <r>
          <rPr>
            <b/>
            <sz val="9"/>
            <color indexed="81"/>
            <rFont val="Tahoma"/>
            <family val="2"/>
          </rPr>
          <t>Based on the future differences between the SRP from the AER's transition and the trailing average SRP.
Includes PV of the differences between the average 1-10 year swap rates and the 10 year rate implicit in the 5.01% allowed return on debt.</t>
        </r>
      </text>
    </comment>
    <comment ref="B45" authorId="0">
      <text>
        <r>
          <rPr>
            <b/>
            <sz val="9"/>
            <color indexed="81"/>
            <rFont val="Tahoma"/>
            <family val="2"/>
          </rPr>
          <t>Average rates for the 1 Sep 14 to 31 Mar 15 averaging period.</t>
        </r>
      </text>
    </comment>
  </commentList>
</comments>
</file>

<file path=xl/comments2.xml><?xml version="1.0" encoding="utf-8"?>
<comments xmlns="http://schemas.openxmlformats.org/spreadsheetml/2006/main">
  <authors>
    <author>David Johnston</author>
  </authors>
  <commentList>
    <comment ref="A2" authorId="0">
      <text>
        <r>
          <rPr>
            <b/>
            <sz val="9"/>
            <color indexed="81"/>
            <rFont val="Tahoma"/>
            <family val="2"/>
          </rPr>
          <t>20 days from 21 Mar 2001.
The QCA's CGS yields have not been annualised - refer RBA CGS tab.</t>
        </r>
      </text>
    </comment>
    <comment ref="A3" authorId="0">
      <text>
        <r>
          <rPr>
            <b/>
            <sz val="9"/>
            <color indexed="81"/>
            <rFont val="Tahoma"/>
            <family val="2"/>
          </rPr>
          <t>20 days from 23 Feb 2005.
The QCA's CGS yields have not been annualised - refer RBA CGS tab.</t>
        </r>
      </text>
    </comment>
    <comment ref="A4" authorId="0">
      <text>
        <r>
          <rPr>
            <b/>
            <sz val="9"/>
            <color indexed="81"/>
            <rFont val="Tahoma"/>
            <family val="2"/>
          </rPr>
          <t>1 Feb 2010 to 26 Mar 2010.</t>
        </r>
        <r>
          <rPr>
            <sz val="9"/>
            <color indexed="81"/>
            <rFont val="Tahoma"/>
            <family val="2"/>
          </rPr>
          <t xml:space="preserve">
</t>
        </r>
      </text>
    </comment>
    <comment ref="A5" authorId="0">
      <text>
        <r>
          <rPr>
            <b/>
            <sz val="9"/>
            <color indexed="81"/>
            <rFont val="Tahoma"/>
            <family val="2"/>
          </rPr>
          <t>1 Sep 2014 to 31 Mar 2015.</t>
        </r>
        <r>
          <rPr>
            <sz val="9"/>
            <color indexed="81"/>
            <rFont val="Tahoma"/>
            <family val="2"/>
          </rPr>
          <t xml:space="preserve">
</t>
        </r>
      </text>
    </comment>
  </commentList>
</comments>
</file>

<file path=xl/sharedStrings.xml><?xml version="1.0" encoding="utf-8"?>
<sst xmlns="http://schemas.openxmlformats.org/spreadsheetml/2006/main" count="219" uniqueCount="136">
  <si>
    <t>Allowed DRP</t>
  </si>
  <si>
    <t>Disc. factor</t>
  </si>
  <si>
    <t>FY 15/16</t>
  </si>
  <si>
    <t>FY 16/17</t>
  </si>
  <si>
    <t>FY 17/18</t>
  </si>
  <si>
    <t>FY 18/19</t>
  </si>
  <si>
    <t>FY 19/20</t>
  </si>
  <si>
    <t>FY 20/21</t>
  </si>
  <si>
    <t>FY 21/22</t>
  </si>
  <si>
    <t>FY 22/23</t>
  </si>
  <si>
    <t>FY 23/24</t>
  </si>
  <si>
    <t>FY 24/25</t>
  </si>
  <si>
    <t>FY 25/26</t>
  </si>
  <si>
    <t>Opening PTRM RAB</t>
  </si>
  <si>
    <t>Closing PTRM RAB</t>
  </si>
  <si>
    <t>Benchmark gearing</t>
  </si>
  <si>
    <t>Opening debt balance</t>
  </si>
  <si>
    <t>Closing debt balance</t>
  </si>
  <si>
    <t>Δ debt balance</t>
  </si>
  <si>
    <t>Weight - new debt</t>
  </si>
  <si>
    <t>Weight - old debt</t>
  </si>
  <si>
    <t>Observation</t>
  </si>
  <si>
    <t>FY 05/06</t>
  </si>
  <si>
    <t>FY 06/07</t>
  </si>
  <si>
    <t>FY 07/08</t>
  </si>
  <si>
    <t>FY 08/09</t>
  </si>
  <si>
    <t>FY 09/10</t>
  </si>
  <si>
    <t>FY 10/11</t>
  </si>
  <si>
    <t>FY 11/12</t>
  </si>
  <si>
    <t>FY 12/13</t>
  </si>
  <si>
    <t>FY 13/14</t>
  </si>
  <si>
    <t>FY 14/15</t>
  </si>
  <si>
    <t>Allowed WACC</t>
  </si>
  <si>
    <t>Spread</t>
  </si>
  <si>
    <t>Allowed SRP</t>
  </si>
  <si>
    <t>1yr</t>
  </si>
  <si>
    <t>2yr</t>
  </si>
  <si>
    <t>3yr</t>
  </si>
  <si>
    <t>4yr</t>
  </si>
  <si>
    <t>5yr</t>
  </si>
  <si>
    <t>6yr</t>
  </si>
  <si>
    <t>8yr</t>
  </si>
  <si>
    <t>9yr</t>
  </si>
  <si>
    <t>10yr</t>
  </si>
  <si>
    <t>Tenor</t>
  </si>
  <si>
    <t>swap rates</t>
  </si>
  <si>
    <t>10yr swap (ann)</t>
  </si>
  <si>
    <t>Refi/borrow SRP</t>
  </si>
  <si>
    <t>Average</t>
  </si>
  <si>
    <t>10yr swap (sa)</t>
  </si>
  <si>
    <t>Total</t>
  </si>
  <si>
    <t>Simple TA</t>
  </si>
  <si>
    <t>7yr</t>
  </si>
  <si>
    <t>Ann. effective</t>
  </si>
  <si>
    <t>Annual gain/loss</t>
  </si>
  <si>
    <t>Swap transaction costs</t>
  </si>
  <si>
    <t>Preliminary decision</t>
  </si>
  <si>
    <t>Starting return on debt estimates</t>
  </si>
  <si>
    <t>Cumulative gain/loss @ WACC</t>
  </si>
  <si>
    <t>SRP</t>
  </si>
  <si>
    <t>Starting transition values</t>
  </si>
  <si>
    <t>AER transition</t>
  </si>
  <si>
    <t>% of debt</t>
  </si>
  <si>
    <t>FY 01/02</t>
  </si>
  <si>
    <t>FY 02/03</t>
  </si>
  <si>
    <t>FY 03/04</t>
  </si>
  <si>
    <t>FY 04/05</t>
  </si>
  <si>
    <t>1st reset - QCA</t>
  </si>
  <si>
    <t>2nd reset - QCA</t>
  </si>
  <si>
    <t>3rd reset - AER</t>
  </si>
  <si>
    <t>4th reset - AER</t>
  </si>
  <si>
    <t>WACC</t>
  </si>
  <si>
    <t>Cost of debt</t>
  </si>
  <si>
    <t>Draft decision extrapolation methodology</t>
  </si>
  <si>
    <t>SAPN extrapolation methodology</t>
  </si>
  <si>
    <t>FY</t>
  </si>
  <si>
    <t>RBA</t>
  </si>
  <si>
    <t>BB</t>
  </si>
  <si>
    <t>RBA &amp; BB</t>
  </si>
  <si>
    <t>RBA, BB &amp; CBA</t>
  </si>
  <si>
    <t>RBA &amp; CBA</t>
  </si>
  <si>
    <t>2005/06</t>
  </si>
  <si>
    <t>2006/07</t>
  </si>
  <si>
    <t>2007/08</t>
  </si>
  <si>
    <t>2008/09</t>
  </si>
  <si>
    <t>2009/10</t>
  </si>
  <si>
    <t>2010/11</t>
  </si>
  <si>
    <t>2011/12</t>
  </si>
  <si>
    <t>2012/13</t>
  </si>
  <si>
    <t>2013/14</t>
  </si>
  <si>
    <t>Annual effective swap risk premiums (SRP)</t>
  </si>
  <si>
    <t>Lookup</t>
  </si>
  <si>
    <t>Data source(s)</t>
  </si>
  <si>
    <t>Semi-annual 10-year BBB+ swap risk premiums (SRP)</t>
  </si>
  <si>
    <t>CEG estimates from Jemena report</t>
  </si>
  <si>
    <t>7yr swap</t>
  </si>
  <si>
    <t>7yr BBB FVC</t>
  </si>
  <si>
    <t>7yr SRP</t>
  </si>
  <si>
    <t>Extrapolation</t>
  </si>
  <si>
    <t>10yr SRP</t>
  </si>
  <si>
    <t>Extrapolated</t>
  </si>
  <si>
    <t>RBA 10yr SRP</t>
  </si>
  <si>
    <t>Intercept</t>
  </si>
  <si>
    <t>Slope</t>
  </si>
  <si>
    <t>Date</t>
  </si>
  <si>
    <t>BBB FVC</t>
  </si>
  <si>
    <t>Scenario</t>
  </si>
  <si>
    <t>Historical</t>
  </si>
  <si>
    <t>PTRM-weighted trailing average</t>
  </si>
  <si>
    <t>Simple trailing average</t>
  </si>
  <si>
    <t>Dollar values as a % of 2015 opening PTRM debt balance</t>
  </si>
  <si>
    <t>Dollar values as at 30 June 2015</t>
  </si>
  <si>
    <t>10yr swap</t>
  </si>
  <si>
    <t>10yr CGS</t>
  </si>
  <si>
    <t>(S)imple or (W)eighted</t>
  </si>
  <si>
    <t>w</t>
  </si>
  <si>
    <t>Trailing average of SRP</t>
  </si>
  <si>
    <t>Energex - Debt transition analysis</t>
  </si>
  <si>
    <t>Future</t>
  </si>
  <si>
    <t>Cumulative historical difference</t>
  </si>
  <si>
    <t>Total difference</t>
  </si>
  <si>
    <t>PV of future differences</t>
  </si>
  <si>
    <t>Swap rates</t>
  </si>
  <si>
    <t>Ratio</t>
  </si>
  <si>
    <t>Simple</t>
  </si>
  <si>
    <t>PTRM-weighted</t>
  </si>
  <si>
    <t>Allowed</t>
  </si>
  <si>
    <t>Cumulative historical loss</t>
  </si>
  <si>
    <t>Expected future loss</t>
  </si>
  <si>
    <t>F2  CAPITAL MARKET YIELDS - GOVERNMENT BONDS</t>
  </si>
  <si>
    <t>Per cent per annum</t>
  </si>
  <si>
    <t>Australian Government</t>
  </si>
  <si>
    <t>2 yrs</t>
  </si>
  <si>
    <t>3 yrs</t>
  </si>
  <si>
    <t>5 yrs</t>
  </si>
  <si>
    <t>10 yrs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</si>
</sst>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quot;$&quot;#,##0.0;[Red]\-&quot;$&quot;#,##0.0"/>
    <numFmt numFmtId="165" formatCode="&quot;$&quot;#,##0.0"/>
    <numFmt numFmtId="166" formatCode="dd\ mmm\ yy"/>
    <numFmt numFmtId="167" formatCode="&quot;$&quot;#,##0.00"/>
    <numFmt numFmtId="168" formatCode="[$$-C09]#,##0.00;[Red]\-[$$-C09]#,##0.00"/>
    <numFmt numFmtId="169" formatCode="0.000"/>
    <numFmt numFmtId="170" formatCode="[$$-C09]#,##0.0;[Red]\-[$$-C09]#,##0.0"/>
    <numFmt numFmtId="171" formatCode="#,##0.0000"/>
    <numFmt numFmtId="172" formatCode="0.000%"/>
    <numFmt numFmtId="173" formatCode="0.0000%"/>
    <numFmt numFmtId="174" formatCode="0.0%"/>
    <numFmt numFmtId="175" formatCode="0.0"/>
    <numFmt numFmtId="176" formatCode="0.0;[Red]0.0"/>
    <numFmt numFmtId="177" formatCode="0.0_ ;[Red]\-0.0\ "/>
  </numFmts>
  <fonts count="22" x14ac:knownFonts="1">
    <font>
      <sz val="10"/>
      <color theme="1"/>
      <name val="Arial"/>
      <family val="2"/>
    </font>
    <font>
      <sz val="10"/>
      <color theme="1"/>
      <name val="Arial"/>
      <family val="2"/>
    </font>
    <font>
      <sz val="10"/>
      <color rgb="FF3F3F76"/>
      <name val="Arial"/>
      <family val="2"/>
    </font>
    <font>
      <b/>
      <sz val="10"/>
      <color theme="0"/>
      <name val="Arial"/>
      <family val="2"/>
    </font>
    <font>
      <b/>
      <sz val="10"/>
      <color theme="1"/>
      <name val="Arial"/>
      <family val="2"/>
    </font>
    <font>
      <b/>
      <sz val="10"/>
      <color rgb="FF3F3F76"/>
      <name val="Arial"/>
      <family val="2"/>
    </font>
    <font>
      <i/>
      <sz val="10"/>
      <color rgb="FF002060"/>
      <name val="Arial"/>
      <family val="2"/>
    </font>
    <font>
      <b/>
      <sz val="9"/>
      <color indexed="81"/>
      <name val="Tahoma"/>
      <family val="2"/>
    </font>
    <font>
      <sz val="9"/>
      <color theme="1"/>
      <name val="Arial"/>
      <family val="2"/>
    </font>
    <font>
      <b/>
      <sz val="9"/>
      <color theme="1"/>
      <name val="Arial"/>
      <family val="2"/>
    </font>
    <font>
      <b/>
      <sz val="9"/>
      <color theme="0"/>
      <name val="Arial"/>
      <family val="2"/>
    </font>
    <font>
      <b/>
      <sz val="12"/>
      <name val="Arial"/>
      <family val="2"/>
    </font>
    <font>
      <b/>
      <i/>
      <sz val="10"/>
      <color theme="3" tint="-0.499984740745262"/>
      <name val="Arial"/>
      <family val="2"/>
    </font>
    <font>
      <sz val="9"/>
      <color indexed="81"/>
      <name val="Tahoma"/>
      <family val="2"/>
    </font>
    <font>
      <sz val="9"/>
      <name val="Arial"/>
      <family val="2"/>
    </font>
    <font>
      <b/>
      <sz val="9"/>
      <name val="Arial"/>
      <family val="2"/>
    </font>
    <font>
      <sz val="9"/>
      <color theme="0"/>
      <name val="Arial"/>
      <family val="2"/>
    </font>
    <font>
      <sz val="10"/>
      <color theme="0"/>
      <name val="Arial"/>
      <family val="2"/>
    </font>
    <font>
      <b/>
      <i/>
      <sz val="10"/>
      <color theme="1"/>
      <name val="Arial"/>
      <family val="2"/>
    </font>
    <font>
      <b/>
      <sz val="10"/>
      <name val="Arial"/>
      <family val="2"/>
    </font>
    <font>
      <sz val="10"/>
      <name val="Arial"/>
      <family val="2"/>
    </font>
    <font>
      <sz val="10"/>
      <color indexed="10"/>
      <name val="Arial"/>
      <family val="2"/>
    </font>
  </fonts>
  <fills count="15">
    <fill>
      <patternFill patternType="none"/>
    </fill>
    <fill>
      <patternFill patternType="gray125"/>
    </fill>
    <fill>
      <patternFill patternType="solid">
        <fgColor rgb="FFFFCC99"/>
      </patternFill>
    </fill>
    <fill>
      <patternFill patternType="solid">
        <fgColor rgb="FFFFFFCC"/>
        <bgColor indexed="64"/>
      </patternFill>
    </fill>
    <fill>
      <patternFill patternType="solid">
        <fgColor rgb="FFCCFFFF"/>
        <bgColor indexed="64"/>
      </patternFill>
    </fill>
    <fill>
      <patternFill patternType="solid">
        <fgColor rgb="FF002060"/>
        <bgColor indexed="64"/>
      </patternFill>
    </fill>
    <fill>
      <patternFill patternType="solid">
        <fgColor rgb="FFDDDDDD"/>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rgb="FFCCFFCC"/>
        <bgColor indexed="64"/>
      </patternFill>
    </fill>
    <fill>
      <patternFill patternType="solid">
        <fgColor rgb="FFFFCC00"/>
        <bgColor indexed="64"/>
      </patternFill>
    </fill>
    <fill>
      <patternFill patternType="solid">
        <fgColor rgb="FF003300"/>
        <bgColor indexed="64"/>
      </patternFill>
    </fill>
    <fill>
      <patternFill patternType="solid">
        <fgColor rgb="FF66FFFF"/>
        <bgColor indexed="64"/>
      </patternFill>
    </fill>
    <fill>
      <patternFill patternType="solid">
        <fgColor rgb="FFCEDC66"/>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2" fillId="2" borderId="1" applyNumberFormat="0" applyAlignment="0" applyProtection="0"/>
  </cellStyleXfs>
  <cellXfs count="146">
    <xf numFmtId="0" fontId="0" fillId="0" borderId="0" xfId="0"/>
    <xf numFmtId="0" fontId="0" fillId="0" borderId="0" xfId="0" applyFont="1"/>
    <xf numFmtId="0" fontId="6" fillId="0" borderId="0" xfId="0" applyFont="1"/>
    <xf numFmtId="0" fontId="4" fillId="0" borderId="0" xfId="0" applyFont="1"/>
    <xf numFmtId="0" fontId="0" fillId="0" borderId="0" xfId="0" applyFont="1" applyAlignment="1">
      <alignment horizontal="center"/>
    </xf>
    <xf numFmtId="0" fontId="0" fillId="0" borderId="0" xfId="0" applyFont="1" applyFill="1" applyBorder="1"/>
    <xf numFmtId="10" fontId="0" fillId="0" borderId="0" xfId="0" applyNumberFormat="1" applyFont="1" applyBorder="1"/>
    <xf numFmtId="0" fontId="0" fillId="0" borderId="0" xfId="0" applyFont="1" applyBorder="1"/>
    <xf numFmtId="167" fontId="0" fillId="0" borderId="0" xfId="0" applyNumberFormat="1" applyFont="1"/>
    <xf numFmtId="10" fontId="0" fillId="0" borderId="0" xfId="1" applyNumberFormat="1" applyFont="1"/>
    <xf numFmtId="10" fontId="0" fillId="0" borderId="0" xfId="0" applyNumberFormat="1" applyFont="1" applyFill="1" applyBorder="1"/>
    <xf numFmtId="9" fontId="5" fillId="0" borderId="0" xfId="2" applyNumberFormat="1" applyFont="1" applyFill="1" applyBorder="1"/>
    <xf numFmtId="168" fontId="0" fillId="0" borderId="0" xfId="0" applyNumberFormat="1" applyFont="1" applyFill="1" applyBorder="1"/>
    <xf numFmtId="10" fontId="5" fillId="0" borderId="0" xfId="2" applyNumberFormat="1" applyFont="1" applyFill="1" applyBorder="1"/>
    <xf numFmtId="10" fontId="4" fillId="0" borderId="0" xfId="0" applyNumberFormat="1" applyFont="1" applyFill="1" applyBorder="1"/>
    <xf numFmtId="166" fontId="3" fillId="0" borderId="0" xfId="0" applyNumberFormat="1" applyFont="1" applyFill="1" applyBorder="1" applyAlignment="1">
      <alignment horizontal="center"/>
    </xf>
    <xf numFmtId="165" fontId="5" fillId="0" borderId="0" xfId="2" applyNumberFormat="1" applyFont="1" applyFill="1" applyBorder="1"/>
    <xf numFmtId="10" fontId="4" fillId="4" borderId="2" xfId="0" applyNumberFormat="1" applyFont="1" applyFill="1" applyBorder="1"/>
    <xf numFmtId="166" fontId="3" fillId="5" borderId="2" xfId="0" applyNumberFormat="1" applyFont="1" applyFill="1" applyBorder="1" applyAlignment="1">
      <alignment horizontal="center"/>
    </xf>
    <xf numFmtId="0" fontId="0" fillId="0" borderId="2" xfId="0" applyFont="1" applyBorder="1"/>
    <xf numFmtId="0" fontId="0" fillId="0" borderId="2" xfId="0" applyFont="1" applyFill="1" applyBorder="1"/>
    <xf numFmtId="0" fontId="0" fillId="0" borderId="4" xfId="0" applyFont="1" applyBorder="1"/>
    <xf numFmtId="166" fontId="3" fillId="5" borderId="3" xfId="0" applyNumberFormat="1" applyFont="1" applyFill="1" applyBorder="1" applyAlignment="1">
      <alignment horizontal="center"/>
    </xf>
    <xf numFmtId="165" fontId="5" fillId="2" borderId="3" xfId="2" applyNumberFormat="1" applyFont="1" applyBorder="1"/>
    <xf numFmtId="165" fontId="0" fillId="6" borderId="3" xfId="0" applyNumberFormat="1" applyFont="1" applyFill="1" applyBorder="1"/>
    <xf numFmtId="170" fontId="0" fillId="0" borderId="3" xfId="0" applyNumberFormat="1" applyFont="1" applyBorder="1"/>
    <xf numFmtId="2" fontId="0" fillId="0" borderId="3" xfId="0" applyNumberFormat="1" applyFont="1" applyBorder="1"/>
    <xf numFmtId="166" fontId="3" fillId="5" borderId="5" xfId="0" applyNumberFormat="1" applyFont="1" applyFill="1" applyBorder="1" applyAlignment="1">
      <alignment horizontal="center"/>
    </xf>
    <xf numFmtId="10" fontId="0" fillId="3" borderId="2" xfId="0" applyNumberFormat="1" applyFont="1" applyFill="1" applyBorder="1"/>
    <xf numFmtId="164" fontId="0" fillId="0" borderId="0" xfId="0" applyNumberFormat="1" applyFont="1"/>
    <xf numFmtId="165" fontId="0" fillId="0" borderId="0" xfId="0" applyNumberFormat="1" applyFont="1"/>
    <xf numFmtId="1" fontId="0" fillId="0" borderId="0" xfId="1" applyNumberFormat="1" applyFont="1"/>
    <xf numFmtId="1" fontId="0" fillId="0" borderId="0" xfId="0" applyNumberFormat="1" applyFont="1"/>
    <xf numFmtId="171" fontId="0" fillId="0" borderId="0" xfId="1" applyNumberFormat="1" applyFont="1"/>
    <xf numFmtId="10" fontId="4" fillId="0" borderId="0" xfId="1" applyNumberFormat="1" applyFont="1"/>
    <xf numFmtId="10" fontId="4" fillId="0" borderId="0" xfId="0" applyNumberFormat="1" applyFont="1"/>
    <xf numFmtId="10" fontId="4" fillId="0" borderId="0" xfId="0" applyNumberFormat="1" applyFont="1" applyBorder="1" applyAlignment="1">
      <alignment horizontal="right"/>
    </xf>
    <xf numFmtId="170" fontId="4" fillId="8" borderId="3" xfId="0" applyNumberFormat="1" applyFont="1" applyFill="1" applyBorder="1"/>
    <xf numFmtId="0" fontId="8" fillId="0" borderId="0" xfId="0" applyFont="1"/>
    <xf numFmtId="10" fontId="8" fillId="0" borderId="0" xfId="1" applyNumberFormat="1" applyFont="1"/>
    <xf numFmtId="10" fontId="8" fillId="0" borderId="0" xfId="0" applyNumberFormat="1" applyFont="1"/>
    <xf numFmtId="0" fontId="4" fillId="0" borderId="0" xfId="0" applyFont="1" applyAlignment="1">
      <alignment horizontal="center"/>
    </xf>
    <xf numFmtId="164" fontId="0" fillId="0" borderId="0" xfId="1" applyNumberFormat="1" applyFont="1"/>
    <xf numFmtId="172" fontId="5" fillId="2" borderId="1" xfId="2" applyNumberFormat="1" applyFont="1"/>
    <xf numFmtId="0" fontId="4" fillId="0" borderId="0" xfId="0" applyFont="1" applyFill="1" applyBorder="1"/>
    <xf numFmtId="0" fontId="11" fillId="0" borderId="0" xfId="0" applyFont="1"/>
    <xf numFmtId="164" fontId="4" fillId="10" borderId="0" xfId="1" applyNumberFormat="1" applyFont="1" applyFill="1"/>
    <xf numFmtId="169" fontId="0" fillId="0" borderId="3" xfId="1" applyNumberFormat="1" applyFont="1" applyBorder="1"/>
    <xf numFmtId="169" fontId="0" fillId="0" borderId="0" xfId="1" applyNumberFormat="1" applyFont="1" applyFill="1" applyBorder="1"/>
    <xf numFmtId="2" fontId="0" fillId="0" borderId="3" xfId="1" applyNumberFormat="1" applyFont="1" applyBorder="1"/>
    <xf numFmtId="10" fontId="0" fillId="0" borderId="2" xfId="1" applyNumberFormat="1" applyFont="1" applyBorder="1"/>
    <xf numFmtId="10" fontId="0" fillId="0" borderId="0" xfId="1" applyNumberFormat="1" applyFont="1" applyFill="1" applyBorder="1"/>
    <xf numFmtId="0" fontId="12" fillId="0" borderId="0" xfId="0" applyFont="1"/>
    <xf numFmtId="10" fontId="12" fillId="0" borderId="0" xfId="1" applyNumberFormat="1" applyFont="1"/>
    <xf numFmtId="165" fontId="4" fillId="0" borderId="3" xfId="0" applyNumberFormat="1" applyFont="1" applyFill="1" applyBorder="1"/>
    <xf numFmtId="10" fontId="4" fillId="7" borderId="2" xfId="0" applyNumberFormat="1" applyFont="1" applyFill="1" applyBorder="1"/>
    <xf numFmtId="10" fontId="4" fillId="11" borderId="0" xfId="0" applyNumberFormat="1" applyFont="1" applyFill="1"/>
    <xf numFmtId="173" fontId="0" fillId="0" borderId="0" xfId="0" applyNumberFormat="1" applyFont="1"/>
    <xf numFmtId="164" fontId="4" fillId="0" borderId="0" xfId="0" applyNumberFormat="1" applyFont="1"/>
    <xf numFmtId="10" fontId="0" fillId="7" borderId="2" xfId="1" applyNumberFormat="1" applyFont="1" applyFill="1" applyBorder="1"/>
    <xf numFmtId="10" fontId="4" fillId="3" borderId="2" xfId="0" applyNumberFormat="1" applyFont="1" applyFill="1" applyBorder="1"/>
    <xf numFmtId="10" fontId="4" fillId="0" borderId="2" xfId="1" applyNumberFormat="1" applyFont="1" applyBorder="1"/>
    <xf numFmtId="10" fontId="4" fillId="11" borderId="0" xfId="1" applyNumberFormat="1" applyFont="1" applyFill="1"/>
    <xf numFmtId="166" fontId="3" fillId="5" borderId="6" xfId="0" applyNumberFormat="1" applyFont="1" applyFill="1" applyBorder="1" applyAlignment="1">
      <alignment horizontal="center"/>
    </xf>
    <xf numFmtId="166" fontId="3" fillId="5" borderId="9" xfId="0" applyNumberFormat="1" applyFont="1" applyFill="1" applyBorder="1" applyAlignment="1">
      <alignment horizontal="center"/>
    </xf>
    <xf numFmtId="166" fontId="3" fillId="5" borderId="10" xfId="0" applyNumberFormat="1" applyFont="1" applyFill="1" applyBorder="1" applyAlignment="1">
      <alignment horizontal="center"/>
    </xf>
    <xf numFmtId="166" fontId="3" fillId="5" borderId="11" xfId="0" applyNumberFormat="1" applyFont="1" applyFill="1" applyBorder="1" applyAlignment="1">
      <alignment horizontal="center"/>
    </xf>
    <xf numFmtId="166" fontId="3" fillId="5" borderId="2" xfId="0" applyNumberFormat="1" applyFont="1" applyFill="1" applyBorder="1" applyAlignment="1">
      <alignment horizontal="left"/>
    </xf>
    <xf numFmtId="174" fontId="4" fillId="10" borderId="0" xfId="1" applyNumberFormat="1" applyFont="1" applyFill="1"/>
    <xf numFmtId="0" fontId="9" fillId="0" borderId="0" xfId="0" applyFont="1" applyAlignment="1">
      <alignment horizontal="center"/>
    </xf>
    <xf numFmtId="0" fontId="9" fillId="0" borderId="0" xfId="0" applyFont="1"/>
    <xf numFmtId="10" fontId="0" fillId="0" borderId="2" xfId="0" applyNumberFormat="1" applyFont="1" applyBorder="1"/>
    <xf numFmtId="10" fontId="0" fillId="0" borderId="0" xfId="0" applyNumberFormat="1" applyFont="1"/>
    <xf numFmtId="0" fontId="3" fillId="9" borderId="13" xfId="0" applyFont="1" applyFill="1" applyBorder="1" applyAlignment="1">
      <alignment horizontal="center"/>
    </xf>
    <xf numFmtId="0" fontId="3" fillId="9" borderId="17" xfId="0" applyFont="1" applyFill="1" applyBorder="1"/>
    <xf numFmtId="10" fontId="4" fillId="7" borderId="0" xfId="1" applyNumberFormat="1" applyFont="1" applyFill="1"/>
    <xf numFmtId="0" fontId="3" fillId="9" borderId="17" xfId="0" applyFont="1" applyFill="1" applyBorder="1" applyAlignment="1">
      <alignment horizontal="center"/>
    </xf>
    <xf numFmtId="10" fontId="4" fillId="0" borderId="0" xfId="0" applyNumberFormat="1" applyFont="1" applyFill="1"/>
    <xf numFmtId="0" fontId="4" fillId="7" borderId="0" xfId="0" applyFont="1" applyFill="1"/>
    <xf numFmtId="10" fontId="4" fillId="7" borderId="0" xfId="0" applyNumberFormat="1" applyFont="1" applyFill="1"/>
    <xf numFmtId="1" fontId="5" fillId="2" borderId="2" xfId="2" applyNumberFormat="1" applyFont="1" applyBorder="1"/>
    <xf numFmtId="9" fontId="0" fillId="0" borderId="3" xfId="1" applyFont="1" applyBorder="1"/>
    <xf numFmtId="0" fontId="3" fillId="9" borderId="0" xfId="0" applyFont="1" applyFill="1" applyAlignment="1">
      <alignment horizontal="center"/>
    </xf>
    <xf numFmtId="10" fontId="0" fillId="7" borderId="0" xfId="1" applyNumberFormat="1" applyFont="1" applyFill="1"/>
    <xf numFmtId="10" fontId="3" fillId="12" borderId="2" xfId="2" applyNumberFormat="1" applyFont="1" applyFill="1" applyBorder="1"/>
    <xf numFmtId="10" fontId="0" fillId="4" borderId="2" xfId="0" applyNumberFormat="1" applyFont="1" applyFill="1" applyBorder="1"/>
    <xf numFmtId="10" fontId="4" fillId="13" borderId="2" xfId="0" applyNumberFormat="1" applyFont="1" applyFill="1" applyBorder="1"/>
    <xf numFmtId="166" fontId="14" fillId="0" borderId="0" xfId="0" applyNumberFormat="1" applyFont="1"/>
    <xf numFmtId="166" fontId="15" fillId="3" borderId="0" xfId="0" applyNumberFormat="1" applyFont="1" applyFill="1"/>
    <xf numFmtId="10" fontId="9" fillId="0" borderId="0" xfId="1" applyNumberFormat="1" applyFont="1" applyAlignment="1">
      <alignment horizontal="center"/>
    </xf>
    <xf numFmtId="10" fontId="9" fillId="3" borderId="0" xfId="0" applyNumberFormat="1" applyFont="1" applyFill="1"/>
    <xf numFmtId="10" fontId="0" fillId="0" borderId="0" xfId="0" applyNumberFormat="1" applyFont="1" applyFill="1"/>
    <xf numFmtId="10" fontId="1" fillId="0" borderId="0" xfId="1" applyNumberFormat="1" applyFont="1" applyFill="1"/>
    <xf numFmtId="10" fontId="4" fillId="13" borderId="0" xfId="1" applyNumberFormat="1" applyFont="1" applyFill="1"/>
    <xf numFmtId="10" fontId="4" fillId="8" borderId="0" xfId="1" applyNumberFormat="1" applyFont="1" applyFill="1"/>
    <xf numFmtId="10" fontId="4" fillId="8" borderId="2" xfId="1" applyNumberFormat="1" applyFont="1" applyFill="1" applyBorder="1"/>
    <xf numFmtId="0" fontId="9" fillId="7" borderId="0" xfId="0" applyFont="1" applyFill="1"/>
    <xf numFmtId="164" fontId="9" fillId="0" borderId="0" xfId="0" applyNumberFormat="1" applyFont="1"/>
    <xf numFmtId="174" fontId="8" fillId="0" borderId="0" xfId="1" applyNumberFormat="1" applyFont="1"/>
    <xf numFmtId="174" fontId="9" fillId="7" borderId="0" xfId="1" applyNumberFormat="1" applyFont="1" applyFill="1"/>
    <xf numFmtId="174" fontId="9" fillId="0" borderId="0" xfId="1" applyNumberFormat="1" applyFont="1"/>
    <xf numFmtId="10" fontId="3" fillId="12" borderId="2" xfId="1" applyNumberFormat="1" applyFont="1" applyFill="1" applyBorder="1"/>
    <xf numFmtId="164" fontId="4" fillId="0" borderId="0" xfId="1" applyNumberFormat="1" applyFont="1"/>
    <xf numFmtId="174" fontId="0" fillId="0" borderId="0" xfId="1" applyNumberFormat="1" applyFont="1"/>
    <xf numFmtId="1" fontId="5" fillId="2" borderId="2" xfId="2" applyNumberFormat="1" applyFont="1" applyBorder="1" applyAlignment="1">
      <alignment horizontal="right"/>
    </xf>
    <xf numFmtId="10" fontId="9" fillId="0" borderId="0" xfId="1" applyNumberFormat="1" applyFont="1"/>
    <xf numFmtId="0" fontId="18" fillId="4" borderId="2" xfId="0" applyFont="1" applyFill="1" applyBorder="1" applyAlignment="1">
      <alignment horizontal="center"/>
    </xf>
    <xf numFmtId="168" fontId="4" fillId="0" borderId="0" xfId="0" applyNumberFormat="1" applyFont="1"/>
    <xf numFmtId="10" fontId="0" fillId="0" borderId="0" xfId="1" applyNumberFormat="1" applyFont="1" applyFill="1"/>
    <xf numFmtId="10" fontId="17" fillId="12" borderId="2" xfId="2" applyNumberFormat="1" applyFont="1" applyFill="1" applyBorder="1"/>
    <xf numFmtId="175" fontId="9" fillId="0" borderId="0" xfId="0" applyNumberFormat="1" applyFont="1"/>
    <xf numFmtId="0" fontId="10" fillId="9" borderId="0" xfId="0" applyFont="1" applyFill="1" applyAlignment="1">
      <alignment horizontal="center"/>
    </xf>
    <xf numFmtId="0" fontId="16" fillId="9" borderId="18" xfId="0" applyFont="1" applyFill="1" applyBorder="1"/>
    <xf numFmtId="0" fontId="10" fillId="9" borderId="13" xfId="0" applyFont="1" applyFill="1" applyBorder="1"/>
    <xf numFmtId="0" fontId="10" fillId="9" borderId="13" xfId="0" applyFont="1" applyFill="1" applyBorder="1" applyAlignment="1">
      <alignment horizontal="center"/>
    </xf>
    <xf numFmtId="174" fontId="9" fillId="3" borderId="0" xfId="1" applyNumberFormat="1" applyFont="1" applyFill="1"/>
    <xf numFmtId="175" fontId="8" fillId="0" borderId="0" xfId="0" applyNumberFormat="1" applyFont="1"/>
    <xf numFmtId="175" fontId="9" fillId="7" borderId="0" xfId="0" applyNumberFormat="1" applyFont="1" applyFill="1"/>
    <xf numFmtId="166" fontId="0" fillId="0" borderId="0" xfId="0" applyNumberFormat="1" applyFont="1"/>
    <xf numFmtId="176" fontId="8" fillId="0" borderId="0" xfId="0" applyNumberFormat="1" applyFont="1"/>
    <xf numFmtId="176" fontId="9" fillId="7" borderId="0" xfId="0" applyNumberFormat="1" applyFont="1" applyFill="1"/>
    <xf numFmtId="177" fontId="0" fillId="0" borderId="0" xfId="0" applyNumberFormat="1" applyFont="1"/>
    <xf numFmtId="0" fontId="19" fillId="0" borderId="0" xfId="0" applyFont="1" applyBorder="1" applyAlignment="1" applyProtection="1">
      <alignment horizontal="left"/>
    </xf>
    <xf numFmtId="0" fontId="20" fillId="0" borderId="0" xfId="0" applyNumberFormat="1" applyFont="1" applyBorder="1" applyProtection="1"/>
    <xf numFmtId="0" fontId="20" fillId="0" borderId="0" xfId="0" applyFont="1" applyBorder="1"/>
    <xf numFmtId="0" fontId="20" fillId="0" borderId="0" xfId="0" applyFont="1"/>
    <xf numFmtId="0" fontId="20" fillId="0" borderId="0" xfId="0" applyFont="1" applyBorder="1" applyAlignment="1" applyProtection="1">
      <alignment horizontal="left"/>
    </xf>
    <xf numFmtId="0" fontId="21" fillId="0" borderId="0" xfId="0" applyFont="1" applyBorder="1"/>
    <xf numFmtId="0" fontId="3" fillId="9" borderId="17" xfId="0" applyNumberFormat="1" applyFont="1" applyFill="1" applyBorder="1" applyAlignment="1" applyProtection="1">
      <alignment horizontal="centerContinuous"/>
    </xf>
    <xf numFmtId="0" fontId="3" fillId="9" borderId="17" xfId="0" applyFont="1" applyFill="1" applyBorder="1" applyAlignment="1">
      <alignment horizontal="centerContinuous"/>
    </xf>
    <xf numFmtId="0" fontId="19" fillId="0" borderId="0" xfId="0" applyFont="1"/>
    <xf numFmtId="0" fontId="3" fillId="9" borderId="0" xfId="0" applyFont="1" applyFill="1" applyBorder="1" applyAlignment="1" applyProtection="1">
      <alignment horizontal="center"/>
    </xf>
    <xf numFmtId="0" fontId="3" fillId="9" borderId="13" xfId="0" applyNumberFormat="1" applyFont="1" applyFill="1" applyBorder="1" applyAlignment="1" applyProtection="1">
      <alignment horizontal="center"/>
    </xf>
    <xf numFmtId="166" fontId="1" fillId="0" borderId="0" xfId="0" applyNumberFormat="1" applyFont="1"/>
    <xf numFmtId="2" fontId="20" fillId="0" borderId="0" xfId="0" applyNumberFormat="1" applyFont="1" applyBorder="1" applyAlignment="1">
      <alignment horizontal="right"/>
    </xf>
    <xf numFmtId="169" fontId="20" fillId="0" borderId="0" xfId="0" applyNumberFormat="1" applyFont="1"/>
    <xf numFmtId="10" fontId="19" fillId="7" borderId="0" xfId="1" applyNumberFormat="1" applyFont="1" applyFill="1"/>
    <xf numFmtId="166" fontId="3" fillId="5" borderId="7" xfId="0" applyNumberFormat="1" applyFont="1" applyFill="1" applyBorder="1" applyAlignment="1">
      <alignment horizontal="center"/>
    </xf>
    <xf numFmtId="166" fontId="3" fillId="5" borderId="8" xfId="0" applyNumberFormat="1" applyFont="1" applyFill="1" applyBorder="1" applyAlignment="1">
      <alignment horizontal="center"/>
    </xf>
    <xf numFmtId="0" fontId="10" fillId="9" borderId="18" xfId="0" applyFont="1" applyFill="1" applyBorder="1" applyAlignment="1">
      <alignment horizontal="center"/>
    </xf>
    <xf numFmtId="0" fontId="10" fillId="9" borderId="12"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6" xfId="0" applyFont="1" applyFill="1" applyBorder="1" applyAlignment="1">
      <alignment horizontal="center"/>
    </xf>
    <xf numFmtId="0" fontId="3" fillId="9" borderId="12" xfId="0" applyFont="1" applyFill="1" applyBorder="1" applyAlignment="1">
      <alignment horizontal="center"/>
    </xf>
    <xf numFmtId="0" fontId="0" fillId="14" borderId="0" xfId="0" applyFill="1"/>
  </cellXfs>
  <cellStyles count="3">
    <cellStyle name="Input" xfId="2" builtinId="20"/>
    <cellStyle name="Normal" xfId="0" builtinId="0"/>
    <cellStyle name="Percent" xfId="1" builtinId="5"/>
  </cellStyles>
  <dxfs count="0"/>
  <tableStyles count="0" defaultTableStyle="TableStyleMedium2" defaultPivotStyle="PivotStyleLight16"/>
  <colors>
    <mruColors>
      <color rgb="FFCEDC66"/>
      <color rgb="FFC4D545"/>
      <color rgb="FF0A3465"/>
      <color rgb="FFFF7F00"/>
      <color rgb="FF008000"/>
      <color rgb="FFFFCC00"/>
      <color rgb="FF003300"/>
      <color rgb="FF66FFFF"/>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WTA!$A$83</c:f>
              <c:strCache>
                <c:ptCount val="1"/>
                <c:pt idx="0">
                  <c:v>Simple</c:v>
                </c:pt>
              </c:strCache>
            </c:strRef>
          </c:tx>
          <c:spPr>
            <a:ln w="28575">
              <a:solidFill>
                <a:srgbClr val="FF7F00"/>
              </a:solidFill>
            </a:ln>
          </c:spPr>
          <c:marker>
            <c:symbol val="none"/>
          </c:marker>
          <c:cat>
            <c:strRef>
              <c:f>WTA!$B$82:$Y$82</c:f>
              <c:strCache>
                <c:ptCount val="24"/>
                <c:pt idx="0">
                  <c:v>FY 01/02</c:v>
                </c:pt>
                <c:pt idx="1">
                  <c:v>FY 02/03</c:v>
                </c:pt>
                <c:pt idx="2">
                  <c:v>FY 03/04</c:v>
                </c:pt>
                <c:pt idx="3">
                  <c:v>FY 04/05</c:v>
                </c:pt>
                <c:pt idx="4">
                  <c:v>FY 05/06</c:v>
                </c:pt>
                <c:pt idx="5">
                  <c:v>FY 06/07</c:v>
                </c:pt>
                <c:pt idx="6">
                  <c:v>FY 07/08</c:v>
                </c:pt>
                <c:pt idx="7">
                  <c:v>FY 08/09</c:v>
                </c:pt>
                <c:pt idx="8">
                  <c:v>FY 09/10</c:v>
                </c:pt>
                <c:pt idx="9">
                  <c:v>FY 10/11</c:v>
                </c:pt>
                <c:pt idx="10">
                  <c:v>FY 11/12</c:v>
                </c:pt>
                <c:pt idx="11">
                  <c:v>FY 12/13</c:v>
                </c:pt>
                <c:pt idx="12">
                  <c:v>FY 13/14</c:v>
                </c:pt>
                <c:pt idx="13">
                  <c:v>FY 14/15</c:v>
                </c:pt>
                <c:pt idx="14">
                  <c:v>FY 15/16</c:v>
                </c:pt>
                <c:pt idx="15">
                  <c:v>FY 16/17</c:v>
                </c:pt>
                <c:pt idx="16">
                  <c:v>FY 17/18</c:v>
                </c:pt>
                <c:pt idx="17">
                  <c:v>FY 18/19</c:v>
                </c:pt>
                <c:pt idx="18">
                  <c:v>FY 19/20</c:v>
                </c:pt>
                <c:pt idx="19">
                  <c:v>FY 20/21</c:v>
                </c:pt>
                <c:pt idx="20">
                  <c:v>FY 21/22</c:v>
                </c:pt>
                <c:pt idx="21">
                  <c:v>FY 22/23</c:v>
                </c:pt>
                <c:pt idx="22">
                  <c:v>FY 23/24</c:v>
                </c:pt>
                <c:pt idx="23">
                  <c:v>FY 24/25</c:v>
                </c:pt>
              </c:strCache>
            </c:strRef>
          </c:cat>
          <c:val>
            <c:numRef>
              <c:f>WTA!$B$83:$Y$83</c:f>
              <c:numCache>
                <c:formatCode>0.00%</c:formatCode>
                <c:ptCount val="24"/>
                <c:pt idx="0">
                  <c:v>1.1561200000000271E-2</c:v>
                </c:pt>
                <c:pt idx="1">
                  <c:v>1.1683310847181803E-2</c:v>
                </c:pt>
                <c:pt idx="2">
                  <c:v>1.1901120824323314E-2</c:v>
                </c:pt>
                <c:pt idx="3">
                  <c:v>1.187799286514324E-2</c:v>
                </c:pt>
                <c:pt idx="4">
                  <c:v>1.1361681865143237E-2</c:v>
                </c:pt>
                <c:pt idx="5">
                  <c:v>1.0852934696504262E-2</c:v>
                </c:pt>
                <c:pt idx="6">
                  <c:v>1.0516416656914513E-2</c:v>
                </c:pt>
                <c:pt idx="7">
                  <c:v>1.1147216864532735E-2</c:v>
                </c:pt>
                <c:pt idx="8">
                  <c:v>1.4519371145103372E-2</c:v>
                </c:pt>
                <c:pt idx="9">
                  <c:v>1.6163490547595461E-2</c:v>
                </c:pt>
                <c:pt idx="10">
                  <c:v>1.7843010313116948E-2</c:v>
                </c:pt>
                <c:pt idx="11">
                  <c:v>1.9684990704905793E-2</c:v>
                </c:pt>
                <c:pt idx="12">
                  <c:v>2.1274458302472488E-2</c:v>
                </c:pt>
                <c:pt idx="13">
                  <c:v>2.2966681354439095E-2</c:v>
                </c:pt>
                <c:pt idx="14">
                  <c:v>2.3981847812347235E-2</c:v>
                </c:pt>
                <c:pt idx="15">
                  <c:v>2.4989450438894351E-2</c:v>
                </c:pt>
                <c:pt idx="16">
                  <c:v>2.5824823936392231E-2</c:v>
                </c:pt>
                <c:pt idx="17">
                  <c:v>2.5692879186682151E-2</c:v>
                </c:pt>
                <c:pt idx="18">
                  <c:v>2.2819580364019647E-2</c:v>
                </c:pt>
                <c:pt idx="19">
                  <c:v>2.1674316419435697E-2</c:v>
                </c:pt>
                <c:pt idx="20">
                  <c:v>2.0493652111822348E-2</c:v>
                </c:pt>
                <c:pt idx="21">
                  <c:v>1.9028416330760113E-2</c:v>
                </c:pt>
                <c:pt idx="22">
                  <c:v>1.7719994213960043E-2</c:v>
                </c:pt>
                <c:pt idx="23">
                  <c:v>1.6549754579081654E-2</c:v>
                </c:pt>
              </c:numCache>
            </c:numRef>
          </c:val>
          <c:smooth val="0"/>
        </c:ser>
        <c:ser>
          <c:idx val="1"/>
          <c:order val="1"/>
          <c:tx>
            <c:strRef>
              <c:f>WTA!$A$84</c:f>
              <c:strCache>
                <c:ptCount val="1"/>
                <c:pt idx="0">
                  <c:v>PTRM-weighted</c:v>
                </c:pt>
              </c:strCache>
            </c:strRef>
          </c:tx>
          <c:spPr>
            <a:ln w="28575">
              <a:solidFill>
                <a:srgbClr val="0A3465"/>
              </a:solidFill>
            </a:ln>
          </c:spPr>
          <c:marker>
            <c:symbol val="none"/>
          </c:marker>
          <c:cat>
            <c:strRef>
              <c:f>WTA!$B$82:$Y$82</c:f>
              <c:strCache>
                <c:ptCount val="24"/>
                <c:pt idx="0">
                  <c:v>FY 01/02</c:v>
                </c:pt>
                <c:pt idx="1">
                  <c:v>FY 02/03</c:v>
                </c:pt>
                <c:pt idx="2">
                  <c:v>FY 03/04</c:v>
                </c:pt>
                <c:pt idx="3">
                  <c:v>FY 04/05</c:v>
                </c:pt>
                <c:pt idx="4">
                  <c:v>FY 05/06</c:v>
                </c:pt>
                <c:pt idx="5">
                  <c:v>FY 06/07</c:v>
                </c:pt>
                <c:pt idx="6">
                  <c:v>FY 07/08</c:v>
                </c:pt>
                <c:pt idx="7">
                  <c:v>FY 08/09</c:v>
                </c:pt>
                <c:pt idx="8">
                  <c:v>FY 09/10</c:v>
                </c:pt>
                <c:pt idx="9">
                  <c:v>FY 10/11</c:v>
                </c:pt>
                <c:pt idx="10">
                  <c:v>FY 11/12</c:v>
                </c:pt>
                <c:pt idx="11">
                  <c:v>FY 12/13</c:v>
                </c:pt>
                <c:pt idx="12">
                  <c:v>FY 13/14</c:v>
                </c:pt>
                <c:pt idx="13">
                  <c:v>FY 14/15</c:v>
                </c:pt>
                <c:pt idx="14">
                  <c:v>FY 15/16</c:v>
                </c:pt>
                <c:pt idx="15">
                  <c:v>FY 16/17</c:v>
                </c:pt>
                <c:pt idx="16">
                  <c:v>FY 17/18</c:v>
                </c:pt>
                <c:pt idx="17">
                  <c:v>FY 18/19</c:v>
                </c:pt>
                <c:pt idx="18">
                  <c:v>FY 19/20</c:v>
                </c:pt>
                <c:pt idx="19">
                  <c:v>FY 20/21</c:v>
                </c:pt>
                <c:pt idx="20">
                  <c:v>FY 21/22</c:v>
                </c:pt>
                <c:pt idx="21">
                  <c:v>FY 22/23</c:v>
                </c:pt>
                <c:pt idx="22">
                  <c:v>FY 23/24</c:v>
                </c:pt>
                <c:pt idx="23">
                  <c:v>FY 24/25</c:v>
                </c:pt>
              </c:strCache>
            </c:strRef>
          </c:cat>
          <c:val>
            <c:numRef>
              <c:f>WTA!$B$84:$Y$84</c:f>
              <c:numCache>
                <c:formatCode>0.00%</c:formatCode>
                <c:ptCount val="24"/>
                <c:pt idx="0">
                  <c:v>1.1561200000000271E-2</c:v>
                </c:pt>
                <c:pt idx="1">
                  <c:v>1.1740764073552375E-2</c:v>
                </c:pt>
                <c:pt idx="2">
                  <c:v>1.2040119719903696E-2</c:v>
                </c:pt>
                <c:pt idx="3">
                  <c:v>1.1970540951964526E-2</c:v>
                </c:pt>
                <c:pt idx="4">
                  <c:v>1.1227232315744283E-2</c:v>
                </c:pt>
                <c:pt idx="5">
                  <c:v>1.027962398469923E-2</c:v>
                </c:pt>
                <c:pt idx="6">
                  <c:v>9.8131679502948578E-3</c:v>
                </c:pt>
                <c:pt idx="7">
                  <c:v>1.1371344118345002E-2</c:v>
                </c:pt>
                <c:pt idx="8">
                  <c:v>1.7922100976101706E-2</c:v>
                </c:pt>
                <c:pt idx="9">
                  <c:v>2.0090000984024449E-2</c:v>
                </c:pt>
                <c:pt idx="10">
                  <c:v>2.2178267759650507E-2</c:v>
                </c:pt>
                <c:pt idx="11">
                  <c:v>2.4358878870499395E-2</c:v>
                </c:pt>
                <c:pt idx="12">
                  <c:v>2.575426980375627E-2</c:v>
                </c:pt>
                <c:pt idx="13">
                  <c:v>2.671121355787719E-2</c:v>
                </c:pt>
                <c:pt idx="14">
                  <c:v>2.5533112464842418E-2</c:v>
                </c:pt>
                <c:pt idx="15">
                  <c:v>2.4959240195073812E-2</c:v>
                </c:pt>
                <c:pt idx="16">
                  <c:v>2.4367342022626748E-2</c:v>
                </c:pt>
                <c:pt idx="17">
                  <c:v>2.3488894492971486E-2</c:v>
                </c:pt>
                <c:pt idx="18">
                  <c:v>2.1559721935549291E-2</c:v>
                </c:pt>
                <c:pt idx="19">
                  <c:v>2.0495383254384474E-2</c:v>
                </c:pt>
                <c:pt idx="20">
                  <c:v>1.9554165103937537E-2</c:v>
                </c:pt>
                <c:pt idx="21">
                  <c:v>1.845472262153729E-2</c:v>
                </c:pt>
                <c:pt idx="22">
                  <c:v>1.7453815742962113E-2</c:v>
                </c:pt>
                <c:pt idx="23">
                  <c:v>1.6549754579081654E-2</c:v>
                </c:pt>
              </c:numCache>
            </c:numRef>
          </c:val>
          <c:smooth val="0"/>
        </c:ser>
        <c:ser>
          <c:idx val="2"/>
          <c:order val="2"/>
          <c:tx>
            <c:strRef>
              <c:f>WTA!$A$85</c:f>
              <c:strCache>
                <c:ptCount val="1"/>
                <c:pt idx="0">
                  <c:v>Allowed</c:v>
                </c:pt>
              </c:strCache>
            </c:strRef>
          </c:tx>
          <c:spPr>
            <a:ln>
              <a:solidFill>
                <a:srgbClr val="008000"/>
              </a:solidFill>
              <a:prstDash val="sysDash"/>
            </a:ln>
          </c:spPr>
          <c:marker>
            <c:symbol val="none"/>
          </c:marker>
          <c:cat>
            <c:strRef>
              <c:f>WTA!$B$82:$Y$82</c:f>
              <c:strCache>
                <c:ptCount val="24"/>
                <c:pt idx="0">
                  <c:v>FY 01/02</c:v>
                </c:pt>
                <c:pt idx="1">
                  <c:v>FY 02/03</c:v>
                </c:pt>
                <c:pt idx="2">
                  <c:v>FY 03/04</c:v>
                </c:pt>
                <c:pt idx="3">
                  <c:v>FY 04/05</c:v>
                </c:pt>
                <c:pt idx="4">
                  <c:v>FY 05/06</c:v>
                </c:pt>
                <c:pt idx="5">
                  <c:v>FY 06/07</c:v>
                </c:pt>
                <c:pt idx="6">
                  <c:v>FY 07/08</c:v>
                </c:pt>
                <c:pt idx="7">
                  <c:v>FY 08/09</c:v>
                </c:pt>
                <c:pt idx="8">
                  <c:v>FY 09/10</c:v>
                </c:pt>
                <c:pt idx="9">
                  <c:v>FY 10/11</c:v>
                </c:pt>
                <c:pt idx="10">
                  <c:v>FY 11/12</c:v>
                </c:pt>
                <c:pt idx="11">
                  <c:v>FY 12/13</c:v>
                </c:pt>
                <c:pt idx="12">
                  <c:v>FY 13/14</c:v>
                </c:pt>
                <c:pt idx="13">
                  <c:v>FY 14/15</c:v>
                </c:pt>
                <c:pt idx="14">
                  <c:v>FY 15/16</c:v>
                </c:pt>
                <c:pt idx="15">
                  <c:v>FY 16/17</c:v>
                </c:pt>
                <c:pt idx="16">
                  <c:v>FY 17/18</c:v>
                </c:pt>
                <c:pt idx="17">
                  <c:v>FY 18/19</c:v>
                </c:pt>
                <c:pt idx="18">
                  <c:v>FY 19/20</c:v>
                </c:pt>
                <c:pt idx="19">
                  <c:v>FY 20/21</c:v>
                </c:pt>
                <c:pt idx="20">
                  <c:v>FY 21/22</c:v>
                </c:pt>
                <c:pt idx="21">
                  <c:v>FY 22/23</c:v>
                </c:pt>
                <c:pt idx="22">
                  <c:v>FY 23/24</c:v>
                </c:pt>
                <c:pt idx="23">
                  <c:v>FY 24/25</c:v>
                </c:pt>
              </c:strCache>
            </c:strRef>
          </c:cat>
          <c:val>
            <c:numRef>
              <c:f>WTA!$B$85:$Y$85</c:f>
              <c:numCache>
                <c:formatCode>0.00%</c:formatCode>
                <c:ptCount val="24"/>
                <c:pt idx="0">
                  <c:v>1.1561200000000271E-2</c:v>
                </c:pt>
                <c:pt idx="1">
                  <c:v>1.1561200000000271E-2</c:v>
                </c:pt>
                <c:pt idx="2">
                  <c:v>1.1561200000000271E-2</c:v>
                </c:pt>
                <c:pt idx="3">
                  <c:v>1.1561200000000271E-2</c:v>
                </c:pt>
                <c:pt idx="4">
                  <c:v>6.398090000000245E-3</c:v>
                </c:pt>
                <c:pt idx="5">
                  <c:v>6.398090000000245E-3</c:v>
                </c:pt>
                <c:pt idx="6">
                  <c:v>6.398090000000245E-3</c:v>
                </c:pt>
                <c:pt idx="7">
                  <c:v>6.398090000000245E-3</c:v>
                </c:pt>
                <c:pt idx="8">
                  <c:v>6.398090000000245E-3</c:v>
                </c:pt>
                <c:pt idx="9">
                  <c:v>2.8002394024921169E-2</c:v>
                </c:pt>
                <c:pt idx="10">
                  <c:v>2.8002394024921169E-2</c:v>
                </c:pt>
                <c:pt idx="11">
                  <c:v>2.8002394024921169E-2</c:v>
                </c:pt>
                <c:pt idx="12">
                  <c:v>2.8002394024921169E-2</c:v>
                </c:pt>
                <c:pt idx="13">
                  <c:v>2.8002394024921169E-2</c:v>
                </c:pt>
                <c:pt idx="14">
                  <c:v>1.6549754579081657E-2</c:v>
                </c:pt>
                <c:pt idx="15">
                  <c:v>1.6549754579081654E-2</c:v>
                </c:pt>
                <c:pt idx="16">
                  <c:v>1.6549754579081654E-2</c:v>
                </c:pt>
                <c:pt idx="17">
                  <c:v>1.6549754579081654E-2</c:v>
                </c:pt>
                <c:pt idx="18">
                  <c:v>1.6549754579081654E-2</c:v>
                </c:pt>
                <c:pt idx="19">
                  <c:v>1.6549754579081654E-2</c:v>
                </c:pt>
                <c:pt idx="20">
                  <c:v>1.6549754579081654E-2</c:v>
                </c:pt>
                <c:pt idx="21">
                  <c:v>1.6549754579081654E-2</c:v>
                </c:pt>
                <c:pt idx="22">
                  <c:v>1.6549754579081654E-2</c:v>
                </c:pt>
                <c:pt idx="23">
                  <c:v>1.6549754579081654E-2</c:v>
                </c:pt>
              </c:numCache>
            </c:numRef>
          </c:val>
          <c:smooth val="0"/>
        </c:ser>
        <c:dLbls>
          <c:showLegendKey val="0"/>
          <c:showVal val="0"/>
          <c:showCatName val="0"/>
          <c:showSerName val="0"/>
          <c:showPercent val="0"/>
          <c:showBubbleSize val="0"/>
        </c:dLbls>
        <c:marker val="1"/>
        <c:smooth val="0"/>
        <c:axId val="28125056"/>
        <c:axId val="28126592"/>
      </c:lineChart>
      <c:catAx>
        <c:axId val="28125056"/>
        <c:scaling>
          <c:orientation val="minMax"/>
        </c:scaling>
        <c:delete val="0"/>
        <c:axPos val="b"/>
        <c:majorTickMark val="out"/>
        <c:minorTickMark val="none"/>
        <c:tickLblPos val="nextTo"/>
        <c:crossAx val="28126592"/>
        <c:crosses val="autoZero"/>
        <c:auto val="1"/>
        <c:lblAlgn val="ctr"/>
        <c:lblOffset val="100"/>
        <c:noMultiLvlLbl val="0"/>
      </c:catAx>
      <c:valAx>
        <c:axId val="28126592"/>
        <c:scaling>
          <c:orientation val="minMax"/>
        </c:scaling>
        <c:delete val="0"/>
        <c:axPos val="l"/>
        <c:majorGridlines>
          <c:spPr>
            <a:ln>
              <a:solidFill>
                <a:schemeClr val="bg1">
                  <a:lumMod val="85000"/>
                </a:schemeClr>
              </a:solidFill>
            </a:ln>
          </c:spPr>
        </c:majorGridlines>
        <c:numFmt formatCode="0.00%" sourceLinked="1"/>
        <c:majorTickMark val="out"/>
        <c:minorTickMark val="none"/>
        <c:tickLblPos val="nextTo"/>
        <c:crossAx val="28125056"/>
        <c:crosses val="autoZero"/>
        <c:crossBetween val="between"/>
      </c:valAx>
    </c:plotArea>
    <c:legend>
      <c:legendPos val="b"/>
      <c:overlay val="0"/>
    </c:legend>
    <c:plotVisOnly val="1"/>
    <c:dispBlanksAs val="gap"/>
    <c:showDLblsOverMax val="0"/>
  </c:chart>
  <c:spPr>
    <a:ln>
      <a:noFill/>
    </a:ln>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WTA!$B$95:$B$96</c:f>
              <c:strCache>
                <c:ptCount val="1"/>
                <c:pt idx="0">
                  <c:v>Cumulative historical loss</c:v>
                </c:pt>
              </c:strCache>
            </c:strRef>
          </c:tx>
          <c:spPr>
            <a:solidFill>
              <a:srgbClr val="FF7F00"/>
            </a:solidFill>
          </c:spPr>
          <c:invertIfNegative val="0"/>
          <c:cat>
            <c:strRef>
              <c:f>WTA!$A$97:$A$110</c:f>
              <c:strCache>
                <c:ptCount val="14"/>
                <c:pt idx="0">
                  <c:v>FY 01/02</c:v>
                </c:pt>
                <c:pt idx="1">
                  <c:v>FY 02/03</c:v>
                </c:pt>
                <c:pt idx="2">
                  <c:v>FY 03/04</c:v>
                </c:pt>
                <c:pt idx="3">
                  <c:v>FY 04/05</c:v>
                </c:pt>
                <c:pt idx="4">
                  <c:v>FY 05/06</c:v>
                </c:pt>
                <c:pt idx="5">
                  <c:v>FY 06/07</c:v>
                </c:pt>
                <c:pt idx="6">
                  <c:v>FY 07/08</c:v>
                </c:pt>
                <c:pt idx="7">
                  <c:v>FY 08/09</c:v>
                </c:pt>
                <c:pt idx="8">
                  <c:v>FY 09/10</c:v>
                </c:pt>
                <c:pt idx="9">
                  <c:v>FY 10/11</c:v>
                </c:pt>
                <c:pt idx="10">
                  <c:v>FY 11/12</c:v>
                </c:pt>
                <c:pt idx="11">
                  <c:v>FY 12/13</c:v>
                </c:pt>
                <c:pt idx="12">
                  <c:v>FY 13/14</c:v>
                </c:pt>
                <c:pt idx="13">
                  <c:v>FY 14/15</c:v>
                </c:pt>
              </c:strCache>
            </c:strRef>
          </c:cat>
          <c:val>
            <c:numRef>
              <c:f>WTA!$B$97:$B$110</c:f>
              <c:numCache>
                <c:formatCode>0.0_ ;[Red]\-0.0\ </c:formatCode>
                <c:ptCount val="14"/>
                <c:pt idx="0">
                  <c:v>0</c:v>
                </c:pt>
                <c:pt idx="1">
                  <c:v>-0.61568044927234333</c:v>
                </c:pt>
                <c:pt idx="2">
                  <c:v>-2.3589385376570098</c:v>
                </c:pt>
                <c:pt idx="3">
                  <c:v>-4.0759288128358193</c:v>
                </c:pt>
                <c:pt idx="4">
                  <c:v>-29.303351347889922</c:v>
                </c:pt>
                <c:pt idx="5">
                  <c:v>-54.185097464621386</c:v>
                </c:pt>
                <c:pt idx="6">
                  <c:v>-80.749547137613447</c:v>
                </c:pt>
                <c:pt idx="7">
                  <c:v>-122.51428085928289</c:v>
                </c:pt>
                <c:pt idx="8">
                  <c:v>-220.82626656892961</c:v>
                </c:pt>
                <c:pt idx="9">
                  <c:v>-168.40835033381282</c:v>
                </c:pt>
                <c:pt idx="10">
                  <c:v>-122.52034565934633</c:v>
                </c:pt>
                <c:pt idx="11">
                  <c:v>-89.691107526701671</c:v>
                </c:pt>
                <c:pt idx="12">
                  <c:v>-67.042106182068267</c:v>
                </c:pt>
                <c:pt idx="13">
                  <c:v>-53.255139143969714</c:v>
                </c:pt>
              </c:numCache>
            </c:numRef>
          </c:val>
        </c:ser>
        <c:ser>
          <c:idx val="1"/>
          <c:order val="1"/>
          <c:tx>
            <c:strRef>
              <c:f>WTA!$C$95:$C$96</c:f>
              <c:strCache>
                <c:ptCount val="1"/>
                <c:pt idx="0">
                  <c:v>Expected future loss</c:v>
                </c:pt>
              </c:strCache>
            </c:strRef>
          </c:tx>
          <c:spPr>
            <a:solidFill>
              <a:srgbClr val="0A3465"/>
            </a:solidFill>
          </c:spPr>
          <c:invertIfNegative val="0"/>
          <c:cat>
            <c:strRef>
              <c:f>WTA!$A$97:$A$110</c:f>
              <c:strCache>
                <c:ptCount val="14"/>
                <c:pt idx="0">
                  <c:v>FY 01/02</c:v>
                </c:pt>
                <c:pt idx="1">
                  <c:v>FY 02/03</c:v>
                </c:pt>
                <c:pt idx="2">
                  <c:v>FY 03/04</c:v>
                </c:pt>
                <c:pt idx="3">
                  <c:v>FY 04/05</c:v>
                </c:pt>
                <c:pt idx="4">
                  <c:v>FY 05/06</c:v>
                </c:pt>
                <c:pt idx="5">
                  <c:v>FY 06/07</c:v>
                </c:pt>
                <c:pt idx="6">
                  <c:v>FY 07/08</c:v>
                </c:pt>
                <c:pt idx="7">
                  <c:v>FY 08/09</c:v>
                </c:pt>
                <c:pt idx="8">
                  <c:v>FY 09/10</c:v>
                </c:pt>
                <c:pt idx="9">
                  <c:v>FY 10/11</c:v>
                </c:pt>
                <c:pt idx="10">
                  <c:v>FY 11/12</c:v>
                </c:pt>
                <c:pt idx="11">
                  <c:v>FY 12/13</c:v>
                </c:pt>
                <c:pt idx="12">
                  <c:v>FY 13/14</c:v>
                </c:pt>
                <c:pt idx="13">
                  <c:v>FY 14/15</c:v>
                </c:pt>
              </c:strCache>
            </c:strRef>
          </c:cat>
          <c:val>
            <c:numRef>
              <c:f>WTA!$C$97:$C$110</c:f>
              <c:numCache>
                <c:formatCode>0.0_ ;[Red]\-0.0\ </c:formatCode>
                <c:ptCount val="14"/>
                <c:pt idx="13">
                  <c:v>-495.8269022362224</c:v>
                </c:pt>
              </c:numCache>
            </c:numRef>
          </c:val>
        </c:ser>
        <c:dLbls>
          <c:showLegendKey val="0"/>
          <c:showVal val="0"/>
          <c:showCatName val="0"/>
          <c:showSerName val="0"/>
          <c:showPercent val="0"/>
          <c:showBubbleSize val="0"/>
        </c:dLbls>
        <c:gapWidth val="150"/>
        <c:overlap val="100"/>
        <c:axId val="28146304"/>
        <c:axId val="28164480"/>
      </c:barChart>
      <c:catAx>
        <c:axId val="28146304"/>
        <c:scaling>
          <c:orientation val="minMax"/>
        </c:scaling>
        <c:delete val="0"/>
        <c:axPos val="b"/>
        <c:majorTickMark val="out"/>
        <c:minorTickMark val="none"/>
        <c:tickLblPos val="high"/>
        <c:txPr>
          <a:bodyPr rot="-5400000" vert="horz"/>
          <a:lstStyle/>
          <a:p>
            <a:pPr>
              <a:defRPr/>
            </a:pPr>
            <a:endParaRPr lang="en-US"/>
          </a:p>
        </c:txPr>
        <c:crossAx val="28164480"/>
        <c:crosses val="autoZero"/>
        <c:auto val="1"/>
        <c:lblAlgn val="ctr"/>
        <c:lblOffset val="100"/>
        <c:noMultiLvlLbl val="0"/>
      </c:catAx>
      <c:valAx>
        <c:axId val="28164480"/>
        <c:scaling>
          <c:orientation val="minMax"/>
        </c:scaling>
        <c:delete val="0"/>
        <c:axPos val="l"/>
        <c:majorGridlines>
          <c:spPr>
            <a:ln>
              <a:solidFill>
                <a:schemeClr val="bg1">
                  <a:lumMod val="85000"/>
                </a:schemeClr>
              </a:solidFill>
            </a:ln>
          </c:spPr>
        </c:majorGridlines>
        <c:title>
          <c:tx>
            <c:rich>
              <a:bodyPr rot="-5400000" vert="horz"/>
              <a:lstStyle/>
              <a:p>
                <a:pPr>
                  <a:defRPr/>
                </a:pPr>
                <a:r>
                  <a:rPr lang="en-US"/>
                  <a:t>$M</a:t>
                </a:r>
              </a:p>
            </c:rich>
          </c:tx>
          <c:overlay val="0"/>
        </c:title>
        <c:numFmt formatCode="0.0_ ;[Red]\-0.0\ " sourceLinked="1"/>
        <c:majorTickMark val="out"/>
        <c:minorTickMark val="none"/>
        <c:tickLblPos val="nextTo"/>
        <c:crossAx val="28146304"/>
        <c:crosses val="autoZero"/>
        <c:crossBetween val="between"/>
      </c:valAx>
    </c:plotArea>
    <c:legend>
      <c:legendPos val="b"/>
      <c:overlay val="0"/>
    </c:legend>
    <c:plotVisOnly val="1"/>
    <c:dispBlanksAs val="gap"/>
    <c:showDLblsOverMax val="0"/>
  </c:chart>
  <c:spPr>
    <a:ln>
      <a:noFill/>
    </a:ln>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365514</xdr:colOff>
      <xdr:row>56</xdr:row>
      <xdr:rowOff>95250</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0"/>
          <a:ext cx="6461514" cy="9163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497422</xdr:colOff>
      <xdr:row>86</xdr:row>
      <xdr:rowOff>110066</xdr:rowOff>
    </xdr:from>
    <xdr:to>
      <xdr:col>15</xdr:col>
      <xdr:colOff>275167</xdr:colOff>
      <xdr:row>112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857256</xdr:colOff>
      <xdr:row>115</xdr:row>
      <xdr:rowOff>141818</xdr:rowOff>
    </xdr:from>
    <xdr:to>
      <xdr:col>14</xdr:col>
      <xdr:colOff>190499</xdr:colOff>
      <xdr:row>139</xdr:row>
      <xdr:rowOff>31750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 workbookViewId="0">
      <selection activeCell="P29" sqref="P29"/>
    </sheetView>
  </sheetViews>
  <sheetFormatPr defaultRowHeight="12.75" x14ac:dyDescent="0.2"/>
  <cols>
    <col min="1" max="16384" width="9.140625" style="14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0"/>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9" defaultRowHeight="12.95" customHeight="1" x14ac:dyDescent="0.2"/>
  <cols>
    <col min="1" max="1" width="33.42578125" style="1" customWidth="1"/>
    <col min="2" max="26" width="14" style="1" customWidth="1"/>
    <col min="27" max="16384" width="9" style="1"/>
  </cols>
  <sheetData>
    <row r="1" spans="1:26" ht="20.100000000000001" customHeight="1" x14ac:dyDescent="0.25">
      <c r="A1" s="45" t="s">
        <v>117</v>
      </c>
    </row>
    <row r="2" spans="1:26" ht="12.95" customHeight="1" x14ac:dyDescent="0.2">
      <c r="A2" s="2"/>
      <c r="G2" s="30"/>
      <c r="H2" s="30"/>
      <c r="I2" s="30"/>
      <c r="J2" s="30"/>
      <c r="K2" s="30"/>
    </row>
    <row r="3" spans="1:26" s="4" customFormat="1" ht="12.95" customHeight="1" x14ac:dyDescent="0.2">
      <c r="B3" s="22" t="s">
        <v>63</v>
      </c>
      <c r="C3" s="22" t="s">
        <v>64</v>
      </c>
      <c r="D3" s="22" t="s">
        <v>65</v>
      </c>
      <c r="E3" s="22" t="s">
        <v>66</v>
      </c>
      <c r="F3" s="22" t="s">
        <v>22</v>
      </c>
      <c r="G3" s="22" t="s">
        <v>23</v>
      </c>
      <c r="H3" s="22" t="s">
        <v>24</v>
      </c>
      <c r="I3" s="22" t="s">
        <v>25</v>
      </c>
      <c r="J3" s="22" t="s">
        <v>26</v>
      </c>
      <c r="K3" s="22" t="s">
        <v>27</v>
      </c>
      <c r="L3" s="22" t="s">
        <v>28</v>
      </c>
      <c r="M3" s="22" t="s">
        <v>29</v>
      </c>
      <c r="N3" s="22" t="s">
        <v>30</v>
      </c>
      <c r="O3" s="22" t="s">
        <v>31</v>
      </c>
      <c r="P3" s="22" t="s">
        <v>2</v>
      </c>
      <c r="Q3" s="22" t="s">
        <v>3</v>
      </c>
      <c r="R3" s="22" t="s">
        <v>4</v>
      </c>
      <c r="S3" s="22" t="s">
        <v>5</v>
      </c>
      <c r="T3" s="22" t="s">
        <v>6</v>
      </c>
      <c r="U3" s="22" t="s">
        <v>7</v>
      </c>
      <c r="V3" s="22" t="s">
        <v>8</v>
      </c>
      <c r="W3" s="22" t="s">
        <v>9</v>
      </c>
      <c r="X3" s="22" t="s">
        <v>10</v>
      </c>
      <c r="Y3" s="22" t="s">
        <v>11</v>
      </c>
      <c r="Z3" s="27" t="s">
        <v>12</v>
      </c>
    </row>
    <row r="4" spans="1:26" ht="12.95" customHeight="1" x14ac:dyDescent="0.2">
      <c r="A4" s="1" t="s">
        <v>13</v>
      </c>
      <c r="B4" s="23">
        <v>2862.5</v>
      </c>
      <c r="C4" s="24">
        <f>B5</f>
        <v>3020.4</v>
      </c>
      <c r="D4" s="24">
        <f t="shared" ref="D4:E4" si="0">C5</f>
        <v>3176.7</v>
      </c>
      <c r="E4" s="24">
        <f t="shared" si="0"/>
        <v>3323.8</v>
      </c>
      <c r="F4" s="23">
        <v>4345.1920000000055</v>
      </c>
      <c r="G4" s="24">
        <f>F5</f>
        <v>4854.6000000000004</v>
      </c>
      <c r="H4" s="24">
        <f t="shared" ref="H4:J4" si="1">G5</f>
        <v>5424.6</v>
      </c>
      <c r="I4" s="24">
        <f t="shared" si="1"/>
        <v>6124.5</v>
      </c>
      <c r="J4" s="24">
        <f t="shared" si="1"/>
        <v>6834.5</v>
      </c>
      <c r="K4" s="23">
        <v>7867.3377543198685</v>
      </c>
      <c r="L4" s="24">
        <f>K5</f>
        <v>8989.8877116365929</v>
      </c>
      <c r="M4" s="24">
        <f t="shared" ref="M4:O4" si="2">L5</f>
        <v>10159.717642622756</v>
      </c>
      <c r="N4" s="24">
        <f t="shared" si="2"/>
        <v>11331.822904652543</v>
      </c>
      <c r="O4" s="24">
        <f t="shared" si="2"/>
        <v>12490.94710867697</v>
      </c>
      <c r="P4" s="23">
        <v>11333.667310292036</v>
      </c>
      <c r="Q4" s="24">
        <f>P5</f>
        <v>11767.467836299256</v>
      </c>
      <c r="R4" s="24">
        <f t="shared" ref="R4:Y4" si="3">Q5</f>
        <v>12201.625820445328</v>
      </c>
      <c r="S4" s="24">
        <f t="shared" si="3"/>
        <v>12584.944872462132</v>
      </c>
      <c r="T4" s="24">
        <f t="shared" si="3"/>
        <v>12956.527110389134</v>
      </c>
      <c r="U4" s="23">
        <v>13329.942708535118</v>
      </c>
      <c r="V4" s="24">
        <f t="shared" si="3"/>
        <v>13329.942708535118</v>
      </c>
      <c r="W4" s="24">
        <f t="shared" si="3"/>
        <v>13329.942708535118</v>
      </c>
      <c r="X4" s="24">
        <f t="shared" si="3"/>
        <v>13329.942708535118</v>
      </c>
      <c r="Y4" s="24">
        <f t="shared" si="3"/>
        <v>13329.942708535118</v>
      </c>
      <c r="Z4" s="54">
        <f>Y5</f>
        <v>13329.942708535118</v>
      </c>
    </row>
    <row r="5" spans="1:26" ht="12.95" customHeight="1" x14ac:dyDescent="0.2">
      <c r="A5" s="1" t="s">
        <v>14</v>
      </c>
      <c r="B5" s="23">
        <v>3020.4</v>
      </c>
      <c r="C5" s="23">
        <v>3176.7</v>
      </c>
      <c r="D5" s="23">
        <v>3323.8</v>
      </c>
      <c r="E5" s="23">
        <v>3469.7</v>
      </c>
      <c r="F5" s="23">
        <v>4854.6000000000004</v>
      </c>
      <c r="G5" s="23">
        <v>5424.6</v>
      </c>
      <c r="H5" s="23">
        <v>6124.5</v>
      </c>
      <c r="I5" s="23">
        <v>6834.5</v>
      </c>
      <c r="J5" s="23">
        <v>7584.3</v>
      </c>
      <c r="K5" s="23">
        <v>8989.8877116365929</v>
      </c>
      <c r="L5" s="23">
        <v>10159.717642622756</v>
      </c>
      <c r="M5" s="23">
        <v>11331.822904652543</v>
      </c>
      <c r="N5" s="23">
        <v>12490.94710867697</v>
      </c>
      <c r="O5" s="23">
        <v>13747.209033590752</v>
      </c>
      <c r="P5" s="23">
        <v>11767.467836299256</v>
      </c>
      <c r="Q5" s="23">
        <v>12201.625820445328</v>
      </c>
      <c r="R5" s="23">
        <v>12584.944872462132</v>
      </c>
      <c r="S5" s="23">
        <v>12956.527110389134</v>
      </c>
      <c r="T5" s="23">
        <v>13329.942708535118</v>
      </c>
      <c r="U5" s="23">
        <v>13329.942708535118</v>
      </c>
      <c r="V5" s="23">
        <v>13329.942708535118</v>
      </c>
      <c r="W5" s="23">
        <v>13329.942708535118</v>
      </c>
      <c r="X5" s="23">
        <v>13329.942708535118</v>
      </c>
      <c r="Y5" s="23">
        <v>13329.942708535118</v>
      </c>
      <c r="Z5" s="16"/>
    </row>
    <row r="6" spans="1:26" ht="12.95" customHeight="1" x14ac:dyDescent="0.2">
      <c r="A6" s="1" t="s">
        <v>15</v>
      </c>
      <c r="B6" s="81">
        <v>0.6</v>
      </c>
      <c r="C6" s="81">
        <v>0.6</v>
      </c>
      <c r="D6" s="81">
        <v>0.6</v>
      </c>
      <c r="E6" s="81">
        <v>0.6</v>
      </c>
      <c r="F6" s="81">
        <v>0.6</v>
      </c>
      <c r="G6" s="81">
        <v>0.6</v>
      </c>
      <c r="H6" s="81">
        <v>0.6</v>
      </c>
      <c r="I6" s="81">
        <v>0.6</v>
      </c>
      <c r="J6" s="81">
        <v>0.6</v>
      </c>
      <c r="K6" s="81">
        <v>0.6</v>
      </c>
      <c r="L6" s="81">
        <v>0.6</v>
      </c>
      <c r="M6" s="81">
        <v>0.6</v>
      </c>
      <c r="N6" s="81">
        <v>0.6</v>
      </c>
      <c r="O6" s="81">
        <v>0.6</v>
      </c>
      <c r="P6" s="81">
        <v>0.6</v>
      </c>
      <c r="Q6" s="81">
        <v>0.6</v>
      </c>
      <c r="R6" s="81">
        <v>0.6</v>
      </c>
      <c r="S6" s="81">
        <v>0.6</v>
      </c>
      <c r="T6" s="81">
        <v>0.6</v>
      </c>
      <c r="U6" s="81">
        <v>0.6</v>
      </c>
      <c r="V6" s="81">
        <v>0.6</v>
      </c>
      <c r="W6" s="81">
        <v>0.6</v>
      </c>
      <c r="X6" s="81">
        <v>0.6</v>
      </c>
      <c r="Y6" s="81">
        <v>0.6</v>
      </c>
      <c r="Z6" s="11"/>
    </row>
    <row r="7" spans="1:26" ht="12.95" customHeight="1" x14ac:dyDescent="0.2">
      <c r="A7" s="1" t="s">
        <v>16</v>
      </c>
      <c r="B7" s="25">
        <f t="shared" ref="B7:C7" si="4">B4*B$6</f>
        <v>1717.5</v>
      </c>
      <c r="C7" s="25">
        <f t="shared" si="4"/>
        <v>1812.24</v>
      </c>
      <c r="D7" s="25">
        <f t="shared" ref="D7:F7" si="5">D4*D$6</f>
        <v>1906.0199999999998</v>
      </c>
      <c r="E7" s="25">
        <f t="shared" si="5"/>
        <v>1994.28</v>
      </c>
      <c r="F7" s="25">
        <f t="shared" si="5"/>
        <v>2607.1152000000034</v>
      </c>
      <c r="G7" s="25">
        <f t="shared" ref="G7:U8" si="6">G4*G$6</f>
        <v>2912.76</v>
      </c>
      <c r="H7" s="25">
        <f t="shared" si="6"/>
        <v>3254.76</v>
      </c>
      <c r="I7" s="25">
        <f t="shared" si="6"/>
        <v>3674.7</v>
      </c>
      <c r="J7" s="25">
        <f t="shared" si="6"/>
        <v>4100.7</v>
      </c>
      <c r="K7" s="25">
        <f t="shared" si="6"/>
        <v>4720.4026525919207</v>
      </c>
      <c r="L7" s="25">
        <f t="shared" si="6"/>
        <v>5393.9326269819558</v>
      </c>
      <c r="M7" s="25">
        <f t="shared" si="6"/>
        <v>6095.8305855736535</v>
      </c>
      <c r="N7" s="25">
        <f t="shared" si="6"/>
        <v>6799.093742791526</v>
      </c>
      <c r="O7" s="25">
        <f t="shared" si="6"/>
        <v>7494.5682652061814</v>
      </c>
      <c r="P7" s="25">
        <f t="shared" si="6"/>
        <v>6800.200386175221</v>
      </c>
      <c r="Q7" s="25">
        <f t="shared" si="6"/>
        <v>7060.4807017795538</v>
      </c>
      <c r="R7" s="25">
        <f t="shared" si="6"/>
        <v>7320.9754922671964</v>
      </c>
      <c r="S7" s="25">
        <f t="shared" si="6"/>
        <v>7550.9669234772791</v>
      </c>
      <c r="T7" s="25">
        <f t="shared" si="6"/>
        <v>7773.9162662334802</v>
      </c>
      <c r="U7" s="25">
        <f t="shared" si="6"/>
        <v>7997.9656251210708</v>
      </c>
      <c r="V7" s="25">
        <f t="shared" ref="V7:Y7" si="7">V4*V$6</f>
        <v>7997.9656251210708</v>
      </c>
      <c r="W7" s="25">
        <f t="shared" si="7"/>
        <v>7997.9656251210708</v>
      </c>
      <c r="X7" s="25">
        <f t="shared" si="7"/>
        <v>7997.9656251210708</v>
      </c>
      <c r="Y7" s="25">
        <f t="shared" si="7"/>
        <v>7997.9656251210708</v>
      </c>
      <c r="Z7" s="12"/>
    </row>
    <row r="8" spans="1:26" ht="12.95" customHeight="1" x14ac:dyDescent="0.2">
      <c r="A8" s="1" t="s">
        <v>17</v>
      </c>
      <c r="B8" s="25">
        <f t="shared" ref="B8:C8" si="8">B5*B$6</f>
        <v>1812.24</v>
      </c>
      <c r="C8" s="25">
        <f t="shared" si="8"/>
        <v>1906.0199999999998</v>
      </c>
      <c r="D8" s="25">
        <f t="shared" ref="D8:F8" si="9">D5*D$6</f>
        <v>1994.28</v>
      </c>
      <c r="E8" s="25">
        <f t="shared" si="9"/>
        <v>2081.8199999999997</v>
      </c>
      <c r="F8" s="25">
        <f t="shared" si="9"/>
        <v>2912.76</v>
      </c>
      <c r="G8" s="25">
        <f t="shared" si="6"/>
        <v>3254.76</v>
      </c>
      <c r="H8" s="25">
        <f t="shared" si="6"/>
        <v>3674.7</v>
      </c>
      <c r="I8" s="25">
        <f t="shared" si="6"/>
        <v>4100.7</v>
      </c>
      <c r="J8" s="25">
        <f t="shared" si="6"/>
        <v>4550.58</v>
      </c>
      <c r="K8" s="25">
        <f t="shared" si="6"/>
        <v>5393.9326269819558</v>
      </c>
      <c r="L8" s="25">
        <f t="shared" si="6"/>
        <v>6095.8305855736535</v>
      </c>
      <c r="M8" s="25">
        <f t="shared" si="6"/>
        <v>6799.093742791526</v>
      </c>
      <c r="N8" s="25">
        <f t="shared" si="6"/>
        <v>7494.5682652061814</v>
      </c>
      <c r="O8" s="25">
        <f t="shared" si="6"/>
        <v>8248.3254201544514</v>
      </c>
      <c r="P8" s="25">
        <f t="shared" si="6"/>
        <v>7060.4807017795538</v>
      </c>
      <c r="Q8" s="25">
        <f t="shared" si="6"/>
        <v>7320.9754922671964</v>
      </c>
      <c r="R8" s="25">
        <f t="shared" si="6"/>
        <v>7550.9669234772791</v>
      </c>
      <c r="S8" s="25">
        <f t="shared" si="6"/>
        <v>7773.9162662334802</v>
      </c>
      <c r="T8" s="25">
        <f t="shared" si="6"/>
        <v>7997.9656251210708</v>
      </c>
      <c r="U8" s="25">
        <f t="shared" si="6"/>
        <v>7997.9656251210708</v>
      </c>
      <c r="V8" s="25">
        <f t="shared" ref="V8:Y8" si="10">V5*V$6</f>
        <v>7997.9656251210708</v>
      </c>
      <c r="W8" s="25">
        <f t="shared" si="10"/>
        <v>7997.9656251210708</v>
      </c>
      <c r="X8" s="25">
        <f t="shared" si="10"/>
        <v>7997.9656251210708</v>
      </c>
      <c r="Y8" s="25">
        <f t="shared" si="10"/>
        <v>7997.9656251210708</v>
      </c>
      <c r="Z8" s="12"/>
    </row>
    <row r="9" spans="1:26" ht="12.95" customHeight="1" x14ac:dyDescent="0.2">
      <c r="A9" s="1" t="s">
        <v>18</v>
      </c>
      <c r="B9" s="37">
        <f t="shared" ref="B9:C9" si="11">B8-B7</f>
        <v>94.740000000000009</v>
      </c>
      <c r="C9" s="37">
        <f t="shared" si="11"/>
        <v>93.779999999999745</v>
      </c>
      <c r="D9" s="37">
        <f t="shared" ref="D9:F9" si="12">D8-D7</f>
        <v>88.260000000000218</v>
      </c>
      <c r="E9" s="37">
        <f t="shared" si="12"/>
        <v>87.539999999999736</v>
      </c>
      <c r="F9" s="37">
        <f t="shared" si="12"/>
        <v>305.64479999999685</v>
      </c>
      <c r="G9" s="37">
        <f t="shared" ref="G9:U9" si="13">G8-G7</f>
        <v>342</v>
      </c>
      <c r="H9" s="37">
        <f t="shared" si="13"/>
        <v>419.9399999999996</v>
      </c>
      <c r="I9" s="37">
        <f t="shared" si="13"/>
        <v>426</v>
      </c>
      <c r="J9" s="37">
        <f t="shared" si="13"/>
        <v>449.88000000000011</v>
      </c>
      <c r="K9" s="37">
        <f t="shared" si="13"/>
        <v>673.52997439003502</v>
      </c>
      <c r="L9" s="37">
        <f t="shared" si="13"/>
        <v>701.89795859169772</v>
      </c>
      <c r="M9" s="37">
        <f t="shared" si="13"/>
        <v>703.2631572178725</v>
      </c>
      <c r="N9" s="37">
        <f t="shared" si="13"/>
        <v>695.47452241465544</v>
      </c>
      <c r="O9" s="37">
        <f t="shared" si="13"/>
        <v>753.75715494827</v>
      </c>
      <c r="P9" s="37">
        <f t="shared" si="13"/>
        <v>260.28031560433283</v>
      </c>
      <c r="Q9" s="37">
        <f t="shared" si="13"/>
        <v>260.4947904876426</v>
      </c>
      <c r="R9" s="37">
        <f t="shared" si="13"/>
        <v>229.99143121008274</v>
      </c>
      <c r="S9" s="37">
        <f t="shared" si="13"/>
        <v>222.94934275620108</v>
      </c>
      <c r="T9" s="37">
        <f t="shared" si="13"/>
        <v>224.04935888759064</v>
      </c>
      <c r="U9" s="37">
        <f t="shared" si="13"/>
        <v>0</v>
      </c>
      <c r="V9" s="37">
        <f t="shared" ref="V9:Y9" si="14">V8-V7</f>
        <v>0</v>
      </c>
      <c r="W9" s="37">
        <f t="shared" si="14"/>
        <v>0</v>
      </c>
      <c r="X9" s="37">
        <f t="shared" si="14"/>
        <v>0</v>
      </c>
      <c r="Y9" s="37">
        <f t="shared" si="14"/>
        <v>0</v>
      </c>
      <c r="Z9" s="12"/>
    </row>
    <row r="10" spans="1:26" ht="12.95" customHeight="1" x14ac:dyDescent="0.2">
      <c r="A10" s="1" t="s">
        <v>19</v>
      </c>
      <c r="B10" s="26"/>
      <c r="C10" s="47">
        <f>B9/B8</f>
        <v>5.2277843994172964E-2</v>
      </c>
      <c r="D10" s="47">
        <f t="shared" ref="D10:F10" si="15">C9/C8</f>
        <v>4.92020020776276E-2</v>
      </c>
      <c r="E10" s="47">
        <f t="shared" si="15"/>
        <v>4.4256573801071175E-2</v>
      </c>
      <c r="F10" s="47">
        <f t="shared" si="15"/>
        <v>4.2049744934720461E-2</v>
      </c>
      <c r="G10" s="47">
        <f>F9/F8</f>
        <v>0.10493305318666722</v>
      </c>
      <c r="H10" s="47">
        <f t="shared" ref="H10:Y10" si="16">G9/G8</f>
        <v>0.10507687202743059</v>
      </c>
      <c r="I10" s="47">
        <f t="shared" si="16"/>
        <v>0.11427871662992888</v>
      </c>
      <c r="J10" s="47">
        <f t="shared" si="16"/>
        <v>0.10388470261174922</v>
      </c>
      <c r="K10" s="47">
        <f t="shared" si="16"/>
        <v>9.8862123070026259E-2</v>
      </c>
      <c r="L10" s="47">
        <f t="shared" si="16"/>
        <v>0.12486807325342741</v>
      </c>
      <c r="M10" s="47">
        <f t="shared" si="16"/>
        <v>0.1151439412133277</v>
      </c>
      <c r="N10" s="47">
        <f t="shared" si="16"/>
        <v>0.1034348376154513</v>
      </c>
      <c r="O10" s="47">
        <f t="shared" si="16"/>
        <v>9.2797142917947981E-2</v>
      </c>
      <c r="P10" s="47">
        <f t="shared" si="16"/>
        <v>9.1383052504996315E-2</v>
      </c>
      <c r="Q10" s="47">
        <f t="shared" si="16"/>
        <v>3.6864390202034074E-2</v>
      </c>
      <c r="R10" s="47">
        <f t="shared" si="16"/>
        <v>3.5581978216262446E-2</v>
      </c>
      <c r="S10" s="47">
        <f t="shared" si="16"/>
        <v>3.0458540414870457E-2</v>
      </c>
      <c r="T10" s="47">
        <f t="shared" si="16"/>
        <v>2.867915412526326E-2</v>
      </c>
      <c r="U10" s="47">
        <f t="shared" si="16"/>
        <v>2.8013293553534001E-2</v>
      </c>
      <c r="V10" s="47">
        <f t="shared" si="16"/>
        <v>0</v>
      </c>
      <c r="W10" s="47">
        <f t="shared" si="16"/>
        <v>0</v>
      </c>
      <c r="X10" s="47">
        <f t="shared" si="16"/>
        <v>0</v>
      </c>
      <c r="Y10" s="47">
        <f t="shared" si="16"/>
        <v>0</v>
      </c>
      <c r="Z10" s="48"/>
    </row>
    <row r="11" spans="1:26" ht="12.95" customHeight="1" x14ac:dyDescent="0.2">
      <c r="A11" s="1" t="s">
        <v>20</v>
      </c>
      <c r="B11" s="49"/>
      <c r="C11" s="47">
        <f>1-C10</f>
        <v>0.94772215600582699</v>
      </c>
      <c r="D11" s="47">
        <f t="shared" ref="D11:F11" si="17">1-D10</f>
        <v>0.95079799792237241</v>
      </c>
      <c r="E11" s="47">
        <f t="shared" si="17"/>
        <v>0.95574342619892882</v>
      </c>
      <c r="F11" s="47">
        <f t="shared" si="17"/>
        <v>0.95795025506527953</v>
      </c>
      <c r="G11" s="47">
        <f>1-G10</f>
        <v>0.89506694681333276</v>
      </c>
      <c r="H11" s="47">
        <f t="shared" ref="H11:U11" si="18">1-H10</f>
        <v>0.89492312797256945</v>
      </c>
      <c r="I11" s="47">
        <f t="shared" si="18"/>
        <v>0.88572128337007117</v>
      </c>
      <c r="J11" s="47">
        <f t="shared" si="18"/>
        <v>0.8961152973882508</v>
      </c>
      <c r="K11" s="47">
        <f t="shared" si="18"/>
        <v>0.90113787692997371</v>
      </c>
      <c r="L11" s="47">
        <f t="shared" si="18"/>
        <v>0.87513192674657259</v>
      </c>
      <c r="M11" s="47">
        <f t="shared" si="18"/>
        <v>0.88485605878667228</v>
      </c>
      <c r="N11" s="47">
        <f t="shared" si="18"/>
        <v>0.89656516238454875</v>
      </c>
      <c r="O11" s="47">
        <f t="shared" si="18"/>
        <v>0.90720285708205206</v>
      </c>
      <c r="P11" s="47">
        <f t="shared" si="18"/>
        <v>0.90861694749500366</v>
      </c>
      <c r="Q11" s="47">
        <f t="shared" si="18"/>
        <v>0.96313560979796597</v>
      </c>
      <c r="R11" s="47">
        <f t="shared" si="18"/>
        <v>0.96441802178373759</v>
      </c>
      <c r="S11" s="47">
        <f t="shared" si="18"/>
        <v>0.96954145958512949</v>
      </c>
      <c r="T11" s="47">
        <f t="shared" si="18"/>
        <v>0.97132084587473677</v>
      </c>
      <c r="U11" s="47">
        <f t="shared" si="18"/>
        <v>0.97198670644646601</v>
      </c>
      <c r="V11" s="47">
        <f t="shared" ref="V11:Y11" si="19">1-V10</f>
        <v>1</v>
      </c>
      <c r="W11" s="47">
        <f t="shared" si="19"/>
        <v>1</v>
      </c>
      <c r="X11" s="47">
        <f t="shared" si="19"/>
        <v>1</v>
      </c>
      <c r="Y11" s="47">
        <f t="shared" si="19"/>
        <v>1</v>
      </c>
      <c r="Z11" s="48"/>
    </row>
    <row r="12" spans="1:26" ht="12.95" customHeight="1" x14ac:dyDescent="0.2">
      <c r="F12" s="21"/>
      <c r="G12" s="7"/>
      <c r="H12" s="7"/>
      <c r="I12" s="7"/>
      <c r="J12" s="7"/>
      <c r="K12" s="7"/>
      <c r="L12" s="7"/>
      <c r="M12" s="7"/>
      <c r="N12" s="7"/>
      <c r="O12" s="7"/>
      <c r="P12" s="7"/>
      <c r="Q12" s="7"/>
      <c r="R12" s="7"/>
      <c r="S12" s="7"/>
      <c r="T12" s="7"/>
      <c r="U12" s="7"/>
      <c r="V12" s="7"/>
      <c r="W12" s="7"/>
      <c r="X12" s="7"/>
      <c r="Y12" s="7"/>
      <c r="Z12" s="5"/>
    </row>
    <row r="13" spans="1:26" ht="12.95" customHeight="1" x14ac:dyDescent="0.2">
      <c r="A13" s="5" t="s">
        <v>32</v>
      </c>
      <c r="B13" s="84">
        <f>'SRP data'!G2</f>
        <v>8.2120062499999813E-2</v>
      </c>
      <c r="C13" s="5"/>
      <c r="D13" s="5"/>
      <c r="E13" s="5"/>
      <c r="F13" s="84">
        <f>'SRP data'!G3</f>
        <v>8.6806249999999974E-2</v>
      </c>
      <c r="G13" s="6"/>
      <c r="H13" s="6"/>
      <c r="I13" s="6"/>
      <c r="J13" s="6"/>
      <c r="K13" s="84">
        <f>'SRP data'!G4</f>
        <v>9.7199999999999995E-2</v>
      </c>
      <c r="L13" s="6"/>
      <c r="M13" s="6"/>
      <c r="N13" s="6"/>
      <c r="O13" s="6"/>
      <c r="P13" s="84">
        <f>'SRP data'!G5</f>
        <v>5.8500000000000003E-2</v>
      </c>
      <c r="Q13" s="6"/>
      <c r="R13" s="6"/>
      <c r="S13" s="6"/>
      <c r="T13" s="6"/>
      <c r="U13" s="6"/>
      <c r="V13" s="6"/>
      <c r="W13" s="6"/>
      <c r="X13" s="6"/>
      <c r="Y13" s="6"/>
      <c r="Z13" s="13"/>
    </row>
    <row r="14" spans="1:26" ht="12.95" customHeight="1" x14ac:dyDescent="0.2">
      <c r="A14" s="5" t="s">
        <v>34</v>
      </c>
      <c r="B14" s="84">
        <f>'SRP data'!F2</f>
        <v>1.1561200000000271E-2</v>
      </c>
      <c r="C14" s="85">
        <f>$B$14</f>
        <v>1.1561200000000271E-2</v>
      </c>
      <c r="D14" s="85">
        <f t="shared" ref="D14:E14" si="20">$B$14</f>
        <v>1.1561200000000271E-2</v>
      </c>
      <c r="E14" s="85">
        <f t="shared" si="20"/>
        <v>1.1561200000000271E-2</v>
      </c>
      <c r="F14" s="84">
        <f>'SRP data'!F3</f>
        <v>6.398090000000245E-3</v>
      </c>
      <c r="G14" s="28">
        <f>$F$14</f>
        <v>6.398090000000245E-3</v>
      </c>
      <c r="H14" s="28">
        <f t="shared" ref="H14:J14" si="21">$F$14</f>
        <v>6.398090000000245E-3</v>
      </c>
      <c r="I14" s="28">
        <f t="shared" si="21"/>
        <v>6.398090000000245E-3</v>
      </c>
      <c r="J14" s="28">
        <f t="shared" si="21"/>
        <v>6.398090000000245E-3</v>
      </c>
      <c r="K14" s="84">
        <f>'SRP data'!F4</f>
        <v>2.8002394024921169E-2</v>
      </c>
      <c r="L14" s="28">
        <f>$K$14</f>
        <v>2.8002394024921169E-2</v>
      </c>
      <c r="M14" s="28">
        <f t="shared" ref="M14:O14" si="22">$K$14</f>
        <v>2.8002394024921169E-2</v>
      </c>
      <c r="N14" s="28">
        <f t="shared" si="22"/>
        <v>2.8002394024921169E-2</v>
      </c>
      <c r="O14" s="28">
        <f t="shared" si="22"/>
        <v>2.8002394024921169E-2</v>
      </c>
      <c r="P14" s="84">
        <f>'SRP data'!F5</f>
        <v>1.6549754579081657E-2</v>
      </c>
      <c r="Q14" s="28">
        <f t="shared" ref="Q14:Y14" si="23">Q49</f>
        <v>1.6549754579081654E-2</v>
      </c>
      <c r="R14" s="28">
        <f t="shared" si="23"/>
        <v>1.6549754579081654E-2</v>
      </c>
      <c r="S14" s="28">
        <f t="shared" si="23"/>
        <v>1.6549754579081654E-2</v>
      </c>
      <c r="T14" s="28">
        <f t="shared" si="23"/>
        <v>1.6549754579081654E-2</v>
      </c>
      <c r="U14" s="28">
        <f t="shared" si="23"/>
        <v>1.6549754579081654E-2</v>
      </c>
      <c r="V14" s="28">
        <f t="shared" si="23"/>
        <v>1.6549754579081654E-2</v>
      </c>
      <c r="W14" s="28">
        <f t="shared" si="23"/>
        <v>1.6549754579081654E-2</v>
      </c>
      <c r="X14" s="28">
        <f t="shared" si="23"/>
        <v>1.6549754579081654E-2</v>
      </c>
      <c r="Y14" s="28">
        <f t="shared" si="23"/>
        <v>1.6549754579081654E-2</v>
      </c>
      <c r="Z14" s="13"/>
    </row>
    <row r="15" spans="1:26" ht="12.95" customHeight="1" x14ac:dyDescent="0.2">
      <c r="A15" s="1" t="s">
        <v>47</v>
      </c>
      <c r="B15" s="84">
        <f>B14</f>
        <v>1.1561200000000271E-2</v>
      </c>
      <c r="C15" s="86">
        <f>'SRP data'!C9</f>
        <v>1.2782308471815594E-2</v>
      </c>
      <c r="D15" s="86">
        <f>'SRP data'!C10</f>
        <v>1.3739299771415374E-2</v>
      </c>
      <c r="E15" s="86">
        <f>'SRP data'!C11</f>
        <v>1.1329920408199535E-2</v>
      </c>
      <c r="F15" s="84">
        <f>F14</f>
        <v>6.398090000000245E-3</v>
      </c>
      <c r="G15" s="55">
        <f>VLOOKUP($B$16,'SRP data'!$A$44:$K$53,3)</f>
        <v>6.4737283136105106E-3</v>
      </c>
      <c r="H15" s="55">
        <f>VLOOKUP($B$16,'SRP data'!$A$44:$K$53,4)</f>
        <v>8.1960196041027805E-3</v>
      </c>
      <c r="I15" s="55">
        <f>VLOOKUP($B$16,'SRP data'!$A$44:$K$53,5)</f>
        <v>1.7869202076182492E-2</v>
      </c>
      <c r="J15" s="55">
        <f>VLOOKUP($B$16,'SRP data'!$A$44:$K$53,6)</f>
        <v>4.5282742805706648E-2</v>
      </c>
      <c r="K15" s="84">
        <f>K14</f>
        <v>2.8002394024921169E-2</v>
      </c>
      <c r="L15" s="55">
        <f>VLOOKUP($B$16,'SRP data'!$A$44:$K$53,8)</f>
        <v>2.8356397655215165E-2</v>
      </c>
      <c r="M15" s="55">
        <f>VLOOKUP($B$16,'SRP data'!$A$44:$K$53,9)</f>
        <v>3.1202112389704016E-2</v>
      </c>
      <c r="N15" s="55">
        <f>VLOOKUP($B$16,'SRP data'!$A$44:$K$53,10)</f>
        <v>2.963397574708232E-2</v>
      </c>
      <c r="O15" s="55">
        <f>VLOOKUP($B$16,'SRP data'!$A$44:$K$53,11)</f>
        <v>2.8252150927865587E-2</v>
      </c>
      <c r="P15" s="84">
        <f>P14</f>
        <v>1.6549754579081657E-2</v>
      </c>
      <c r="Q15" s="59">
        <f>$P$15</f>
        <v>1.6549754579081657E-2</v>
      </c>
      <c r="R15" s="59">
        <f t="shared" ref="R15:Y15" si="24">$P$15</f>
        <v>1.6549754579081657E-2</v>
      </c>
      <c r="S15" s="59">
        <f t="shared" si="24"/>
        <v>1.6549754579081657E-2</v>
      </c>
      <c r="T15" s="59">
        <f t="shared" si="24"/>
        <v>1.6549754579081657E-2</v>
      </c>
      <c r="U15" s="59">
        <f t="shared" si="24"/>
        <v>1.6549754579081657E-2</v>
      </c>
      <c r="V15" s="59">
        <f t="shared" si="24"/>
        <v>1.6549754579081657E-2</v>
      </c>
      <c r="W15" s="59">
        <f t="shared" si="24"/>
        <v>1.6549754579081657E-2</v>
      </c>
      <c r="X15" s="59">
        <f t="shared" si="24"/>
        <v>1.6549754579081657E-2</v>
      </c>
      <c r="Y15" s="59">
        <f t="shared" si="24"/>
        <v>1.6549754579081657E-2</v>
      </c>
      <c r="Z15" s="13"/>
    </row>
    <row r="16" spans="1:26" ht="12.95" customHeight="1" x14ac:dyDescent="0.2">
      <c r="A16" s="5" t="s">
        <v>91</v>
      </c>
      <c r="B16" s="80">
        <v>3</v>
      </c>
      <c r="C16" s="5"/>
      <c r="D16" s="5"/>
      <c r="E16" s="5"/>
      <c r="F16" s="36"/>
      <c r="G16" s="6"/>
      <c r="H16" s="6"/>
      <c r="I16" s="6"/>
      <c r="J16" s="6"/>
      <c r="K16" s="6"/>
      <c r="L16" s="6"/>
      <c r="M16" s="6"/>
      <c r="N16" s="6"/>
      <c r="O16" s="6"/>
      <c r="P16" s="6"/>
      <c r="Q16" s="6"/>
      <c r="R16" s="6"/>
      <c r="S16" s="6"/>
      <c r="T16" s="6"/>
      <c r="U16" s="6"/>
      <c r="V16" s="6"/>
      <c r="W16" s="6"/>
      <c r="X16" s="6"/>
      <c r="Y16" s="6"/>
      <c r="Z16" s="10"/>
    </row>
    <row r="17" spans="1:26" ht="12.95" customHeight="1" x14ac:dyDescent="0.2">
      <c r="A17" s="5" t="s">
        <v>114</v>
      </c>
      <c r="B17" s="104" t="s">
        <v>115</v>
      </c>
      <c r="C17" s="5"/>
      <c r="D17" s="5"/>
      <c r="E17" s="5"/>
      <c r="F17" s="6"/>
      <c r="G17" s="6"/>
      <c r="H17" s="6"/>
      <c r="I17" s="6"/>
      <c r="J17" s="6"/>
      <c r="K17" s="6"/>
      <c r="L17" s="6"/>
      <c r="M17" s="6"/>
      <c r="N17" s="6"/>
      <c r="O17" s="9"/>
      <c r="P17" s="31">
        <v>1</v>
      </c>
      <c r="Q17" s="32">
        <f>P17+1</f>
        <v>2</v>
      </c>
      <c r="R17" s="32">
        <f t="shared" ref="R17:Y17" si="25">Q17+1</f>
        <v>3</v>
      </c>
      <c r="S17" s="32">
        <f t="shared" si="25"/>
        <v>4</v>
      </c>
      <c r="T17" s="32">
        <f t="shared" si="25"/>
        <v>5</v>
      </c>
      <c r="U17" s="32">
        <f t="shared" si="25"/>
        <v>6</v>
      </c>
      <c r="V17" s="32">
        <f t="shared" si="25"/>
        <v>7</v>
      </c>
      <c r="W17" s="32">
        <f t="shared" si="25"/>
        <v>8</v>
      </c>
      <c r="X17" s="32">
        <f t="shared" si="25"/>
        <v>9</v>
      </c>
      <c r="Y17" s="32">
        <f t="shared" si="25"/>
        <v>10</v>
      </c>
      <c r="Z17" s="10"/>
    </row>
    <row r="18" spans="1:26" ht="12.95" customHeight="1" x14ac:dyDescent="0.2">
      <c r="A18" s="6"/>
      <c r="B18" s="6"/>
      <c r="C18" s="6"/>
      <c r="D18" s="6"/>
      <c r="E18" s="6"/>
      <c r="F18" s="36"/>
      <c r="G18" s="6"/>
      <c r="H18" s="6"/>
      <c r="I18" s="6"/>
      <c r="J18" s="6"/>
      <c r="K18" s="6"/>
      <c r="L18" s="6"/>
      <c r="M18" s="6"/>
      <c r="N18" s="6"/>
      <c r="O18" s="34" t="s">
        <v>1</v>
      </c>
      <c r="P18" s="33">
        <f t="shared" ref="P18:Y18" si="26">(1+$P$13)^-P17</f>
        <v>0.94473311289560702</v>
      </c>
      <c r="Q18" s="33">
        <f t="shared" si="26"/>
        <v>0.8925206546014236</v>
      </c>
      <c r="R18" s="33">
        <f t="shared" si="26"/>
        <v>0.84319381634522783</v>
      </c>
      <c r="S18" s="33">
        <f t="shared" si="26"/>
        <v>0.79659311889015383</v>
      </c>
      <c r="T18" s="33">
        <f t="shared" si="26"/>
        <v>0.75256789692031534</v>
      </c>
      <c r="U18" s="33">
        <f t="shared" si="26"/>
        <v>0.71097581192282966</v>
      </c>
      <c r="V18" s="33">
        <f t="shared" si="26"/>
        <v>0.67168239199133661</v>
      </c>
      <c r="W18" s="33">
        <f t="shared" si="26"/>
        <v>0.63456059706314272</v>
      </c>
      <c r="X18" s="33">
        <f t="shared" si="26"/>
        <v>0.59949040818435773</v>
      </c>
      <c r="Y18" s="33">
        <f t="shared" si="26"/>
        <v>0.56635843947506637</v>
      </c>
      <c r="Z18" s="10"/>
    </row>
    <row r="19" spans="1:26" ht="12.95" customHeight="1" x14ac:dyDescent="0.2">
      <c r="A19" s="52"/>
      <c r="B19" s="52"/>
      <c r="C19" s="52"/>
      <c r="D19" s="52"/>
      <c r="E19" s="52"/>
      <c r="F19" s="6"/>
      <c r="G19" s="6"/>
      <c r="H19" s="6"/>
      <c r="I19" s="6"/>
      <c r="J19" s="6"/>
      <c r="K19" s="6"/>
      <c r="L19" s="6"/>
      <c r="M19" s="6"/>
      <c r="N19" s="6"/>
      <c r="O19" s="6"/>
      <c r="P19" s="6"/>
      <c r="Q19" s="6"/>
      <c r="R19" s="6"/>
      <c r="S19" s="6"/>
      <c r="T19" s="6"/>
      <c r="U19" s="6"/>
      <c r="V19" s="6"/>
      <c r="W19" s="6"/>
      <c r="X19" s="6"/>
      <c r="Y19" s="6"/>
      <c r="Z19" s="10"/>
    </row>
    <row r="20" spans="1:26" ht="12.95" customHeight="1" x14ac:dyDescent="0.2">
      <c r="F20" s="7"/>
      <c r="G20" s="7"/>
      <c r="H20" s="7"/>
      <c r="I20" s="7"/>
      <c r="J20" s="7"/>
      <c r="K20" s="7"/>
      <c r="L20" s="7"/>
      <c r="M20" s="7"/>
      <c r="N20" s="7"/>
      <c r="O20" s="7"/>
      <c r="P20" s="7"/>
      <c r="Q20" s="7"/>
      <c r="R20" s="7"/>
      <c r="S20" s="7"/>
      <c r="T20" s="7"/>
      <c r="U20" s="7"/>
      <c r="V20" s="7"/>
      <c r="W20" s="7"/>
      <c r="X20" s="7"/>
      <c r="Y20" s="7"/>
      <c r="Z20" s="5"/>
    </row>
    <row r="21" spans="1:26" s="4" customFormat="1" ht="12.95" customHeight="1" x14ac:dyDescent="0.2">
      <c r="A21" s="18" t="s">
        <v>21</v>
      </c>
      <c r="B21" s="18" t="str">
        <f>B3</f>
        <v>FY 01/02</v>
      </c>
      <c r="C21" s="18" t="str">
        <f t="shared" ref="C21:E21" si="27">C3</f>
        <v>FY 02/03</v>
      </c>
      <c r="D21" s="18" t="str">
        <f t="shared" si="27"/>
        <v>FY 03/04</v>
      </c>
      <c r="E21" s="18" t="str">
        <f t="shared" si="27"/>
        <v>FY 04/05</v>
      </c>
      <c r="F21" s="18" t="str">
        <f t="shared" ref="F21:Y21" si="28">F3</f>
        <v>FY 05/06</v>
      </c>
      <c r="G21" s="18" t="str">
        <f t="shared" si="28"/>
        <v>FY 06/07</v>
      </c>
      <c r="H21" s="18" t="str">
        <f t="shared" si="28"/>
        <v>FY 07/08</v>
      </c>
      <c r="I21" s="18" t="str">
        <f t="shared" si="28"/>
        <v>FY 08/09</v>
      </c>
      <c r="J21" s="18" t="str">
        <f t="shared" si="28"/>
        <v>FY 09/10</v>
      </c>
      <c r="K21" s="18" t="str">
        <f t="shared" si="28"/>
        <v>FY 10/11</v>
      </c>
      <c r="L21" s="18" t="str">
        <f t="shared" si="28"/>
        <v>FY 11/12</v>
      </c>
      <c r="M21" s="18" t="str">
        <f t="shared" si="28"/>
        <v>FY 12/13</v>
      </c>
      <c r="N21" s="18" t="str">
        <f t="shared" si="28"/>
        <v>FY 13/14</v>
      </c>
      <c r="O21" s="18" t="str">
        <f t="shared" si="28"/>
        <v>FY 14/15</v>
      </c>
      <c r="P21" s="18" t="str">
        <f t="shared" si="28"/>
        <v>FY 15/16</v>
      </c>
      <c r="Q21" s="18" t="str">
        <f t="shared" si="28"/>
        <v>FY 16/17</v>
      </c>
      <c r="R21" s="18" t="str">
        <f t="shared" si="28"/>
        <v>FY 17/18</v>
      </c>
      <c r="S21" s="18" t="str">
        <f t="shared" si="28"/>
        <v>FY 18/19</v>
      </c>
      <c r="T21" s="18" t="str">
        <f t="shared" si="28"/>
        <v>FY 19/20</v>
      </c>
      <c r="U21" s="18" t="str">
        <f t="shared" si="28"/>
        <v>FY 20/21</v>
      </c>
      <c r="V21" s="18" t="str">
        <f t="shared" si="28"/>
        <v>FY 21/22</v>
      </c>
      <c r="W21" s="18" t="str">
        <f t="shared" si="28"/>
        <v>FY 22/23</v>
      </c>
      <c r="X21" s="18" t="str">
        <f t="shared" si="28"/>
        <v>FY 23/24</v>
      </c>
      <c r="Y21" s="18" t="str">
        <f t="shared" si="28"/>
        <v>FY 24/25</v>
      </c>
      <c r="Z21" s="15"/>
    </row>
    <row r="22" spans="1:26" ht="12.95" customHeight="1" x14ac:dyDescent="0.2">
      <c r="A22" s="19">
        <v>1</v>
      </c>
      <c r="B22" s="71">
        <f>$B$14</f>
        <v>1.1561200000000271E-2</v>
      </c>
      <c r="C22" s="50">
        <f>IF($B$17="S",B23,B23*C$11+C$15*C$10)</f>
        <v>1.1625036918189795E-2</v>
      </c>
      <c r="D22" s="50">
        <f t="shared" ref="D22:Y30" si="29">IF($B$17="S",C23,C23*D$11+D$15*D$10)</f>
        <v>1.1729062883486852E-2</v>
      </c>
      <c r="E22" s="50">
        <f t="shared" si="29"/>
        <v>1.1711398205072155E-2</v>
      </c>
      <c r="F22" s="50">
        <f t="shared" si="29"/>
        <v>1.1487974950289324E-2</v>
      </c>
      <c r="G22" s="50">
        <f t="shared" si="29"/>
        <v>1.0961814741271638E-2</v>
      </c>
      <c r="H22" s="50">
        <f t="shared" si="29"/>
        <v>1.0671193639589257E-2</v>
      </c>
      <c r="I22" s="50">
        <f t="shared" si="29"/>
        <v>1.1493772806014532E-2</v>
      </c>
      <c r="J22" s="50">
        <f t="shared" si="29"/>
        <v>1.5003929905989864E-2</v>
      </c>
      <c r="K22" s="50">
        <f t="shared" si="29"/>
        <v>1.6288985665436972E-2</v>
      </c>
      <c r="L22" s="50">
        <f t="shared" si="29"/>
        <v>1.8300917173691797E-2</v>
      </c>
      <c r="M22" s="50">
        <f t="shared" si="29"/>
        <v>2.015600158442718E-2</v>
      </c>
      <c r="N22" s="50">
        <f t="shared" si="29"/>
        <v>2.0258927396942357E-2</v>
      </c>
      <c r="O22" s="50">
        <f t="shared" si="29"/>
        <v>1.9295861773494415E-2</v>
      </c>
      <c r="P22" s="95">
        <f t="shared" si="29"/>
        <v>1.9069713937601342E-2</v>
      </c>
      <c r="Q22" s="50">
        <f t="shared" si="29"/>
        <v>1.9584455630266406E-2</v>
      </c>
      <c r="R22" s="50">
        <f t="shared" si="29"/>
        <v>2.3154270767932996E-2</v>
      </c>
      <c r="S22" s="50">
        <f t="shared" si="29"/>
        <v>3.4362240553032497E-2</v>
      </c>
      <c r="T22" s="50">
        <f t="shared" si="29"/>
        <v>2.6055985361728245E-2</v>
      </c>
      <c r="U22" s="50">
        <f t="shared" si="29"/>
        <v>2.5961936083551015E-2</v>
      </c>
      <c r="V22" s="50">
        <f t="shared" si="29"/>
        <v>2.7544179403084141E-2</v>
      </c>
      <c r="W22" s="50">
        <f t="shared" si="29"/>
        <v>2.6558823364833437E-2</v>
      </c>
      <c r="X22" s="50">
        <f t="shared" si="29"/>
        <v>2.5590366217886247E-2</v>
      </c>
      <c r="Y22" s="50">
        <f t="shared" si="29"/>
        <v>1.6549754579081657E-2</v>
      </c>
      <c r="Z22" s="51"/>
    </row>
    <row r="23" spans="1:26" ht="12.95" customHeight="1" x14ac:dyDescent="0.2">
      <c r="A23" s="20">
        <f>A22+1</f>
        <v>2</v>
      </c>
      <c r="B23" s="71">
        <f t="shared" ref="B23:B31" si="30">$B$14</f>
        <v>1.1561200000000271E-2</v>
      </c>
      <c r="C23" s="50">
        <f t="shared" ref="C23:R30" si="31">IF($B$17="S",B24,B24*C$11+C$15*C$10)</f>
        <v>1.1625036918189795E-2</v>
      </c>
      <c r="D23" s="50">
        <f t="shared" si="31"/>
        <v>1.1729062883486852E-2</v>
      </c>
      <c r="E23" s="50">
        <f t="shared" si="31"/>
        <v>1.1711398205072155E-2</v>
      </c>
      <c r="F23" s="50">
        <f t="shared" si="31"/>
        <v>1.1487974950289324E-2</v>
      </c>
      <c r="G23" s="50">
        <f t="shared" si="31"/>
        <v>1.0961814741271638E-2</v>
      </c>
      <c r="H23" s="50">
        <f t="shared" si="31"/>
        <v>1.0671193639589257E-2</v>
      </c>
      <c r="I23" s="50">
        <f t="shared" si="31"/>
        <v>1.1493772806014532E-2</v>
      </c>
      <c r="J23" s="50">
        <f t="shared" si="31"/>
        <v>1.5003929905989864E-2</v>
      </c>
      <c r="K23" s="50">
        <f t="shared" si="31"/>
        <v>1.6866152385675008E-2</v>
      </c>
      <c r="L23" s="50">
        <f t="shared" si="31"/>
        <v>1.8718600867588853E-2</v>
      </c>
      <c r="M23" s="50">
        <f t="shared" si="31"/>
        <v>1.917734778129607E-2</v>
      </c>
      <c r="N23" s="50">
        <f t="shared" si="31"/>
        <v>1.837972924791367E-2</v>
      </c>
      <c r="O23" s="50">
        <f t="shared" si="31"/>
        <v>1.9323155807692949E-2</v>
      </c>
      <c r="P23" s="95">
        <f t="shared" si="31"/>
        <v>1.9700609993742658E-2</v>
      </c>
      <c r="Q23" s="50">
        <f t="shared" si="31"/>
        <v>2.3397942853950231E-2</v>
      </c>
      <c r="R23" s="50">
        <f t="shared" si="31"/>
        <v>3.4921827065360761E-2</v>
      </c>
      <c r="S23" s="50">
        <f t="shared" si="29"/>
        <v>2.6336665694003336E-2</v>
      </c>
      <c r="T23" s="50">
        <f t="shared" si="29"/>
        <v>2.6233201319706141E-2</v>
      </c>
      <c r="U23" s="50">
        <f t="shared" si="29"/>
        <v>2.7544179403084141E-2</v>
      </c>
      <c r="V23" s="50">
        <f t="shared" si="29"/>
        <v>2.6558823364833437E-2</v>
      </c>
      <c r="W23" s="50">
        <f t="shared" si="29"/>
        <v>2.5590366217886247E-2</v>
      </c>
      <c r="X23" s="50">
        <f t="shared" si="29"/>
        <v>1.6549754579081657E-2</v>
      </c>
      <c r="Y23" s="50">
        <f t="shared" si="29"/>
        <v>1.6549754579081657E-2</v>
      </c>
      <c r="Z23" s="51"/>
    </row>
    <row r="24" spans="1:26" ht="12.95" customHeight="1" x14ac:dyDescent="0.2">
      <c r="A24" s="20">
        <f t="shared" ref="A24:A31" si="32">A23+1</f>
        <v>3</v>
      </c>
      <c r="B24" s="71">
        <f t="shared" si="30"/>
        <v>1.1561200000000271E-2</v>
      </c>
      <c r="C24" s="50">
        <f t="shared" si="31"/>
        <v>1.1625036918189795E-2</v>
      </c>
      <c r="D24" s="50">
        <f t="shared" si="29"/>
        <v>1.1729062883486852E-2</v>
      </c>
      <c r="E24" s="50">
        <f t="shared" si="29"/>
        <v>1.1711398205072155E-2</v>
      </c>
      <c r="F24" s="50">
        <f t="shared" si="29"/>
        <v>1.1487974950289324E-2</v>
      </c>
      <c r="G24" s="50">
        <f t="shared" si="29"/>
        <v>1.0961814741271638E-2</v>
      </c>
      <c r="H24" s="50">
        <f t="shared" si="29"/>
        <v>1.0671193639589257E-2</v>
      </c>
      <c r="I24" s="50">
        <f t="shared" si="29"/>
        <v>1.1493772806014532E-2</v>
      </c>
      <c r="J24" s="50">
        <f t="shared" si="29"/>
        <v>1.5644416489690404E-2</v>
      </c>
      <c r="K24" s="50">
        <f t="shared" si="29"/>
        <v>1.734343321743469E-2</v>
      </c>
      <c r="L24" s="50">
        <f t="shared" si="29"/>
        <v>1.76125974748189E-2</v>
      </c>
      <c r="M24" s="50">
        <f t="shared" si="29"/>
        <v>1.708135049312275E-2</v>
      </c>
      <c r="N24" s="50">
        <f t="shared" si="29"/>
        <v>1.8409815169695622E-2</v>
      </c>
      <c r="O24" s="50">
        <f t="shared" si="29"/>
        <v>2.001750347298871E-2</v>
      </c>
      <c r="P24" s="95">
        <f t="shared" si="29"/>
        <v>2.3660059924665439E-2</v>
      </c>
      <c r="Q24" s="50">
        <f t="shared" si="29"/>
        <v>3.5599660399276797E-2</v>
      </c>
      <c r="R24" s="50">
        <f t="shared" si="29"/>
        <v>2.6644125498618748E-2</v>
      </c>
      <c r="S24" s="50">
        <f t="shared" si="29"/>
        <v>2.6519114118466316E-2</v>
      </c>
      <c r="T24" s="50">
        <f t="shared" si="29"/>
        <v>2.7861045928114139E-2</v>
      </c>
      <c r="U24" s="50">
        <f t="shared" si="29"/>
        <v>2.6558823364833437E-2</v>
      </c>
      <c r="V24" s="50">
        <f t="shared" si="29"/>
        <v>2.5590366217886247E-2</v>
      </c>
      <c r="W24" s="50">
        <f t="shared" si="29"/>
        <v>1.6549754579081657E-2</v>
      </c>
      <c r="X24" s="50">
        <f t="shared" si="29"/>
        <v>1.6549754579081657E-2</v>
      </c>
      <c r="Y24" s="50">
        <f t="shared" si="29"/>
        <v>1.6549754579081657E-2</v>
      </c>
      <c r="Z24" s="51"/>
    </row>
    <row r="25" spans="1:26" ht="12.95" customHeight="1" x14ac:dyDescent="0.2">
      <c r="A25" s="20">
        <f t="shared" si="32"/>
        <v>4</v>
      </c>
      <c r="B25" s="71">
        <f t="shared" si="30"/>
        <v>1.1561200000000271E-2</v>
      </c>
      <c r="C25" s="50">
        <f t="shared" si="31"/>
        <v>1.1625036918189795E-2</v>
      </c>
      <c r="D25" s="50">
        <f t="shared" si="29"/>
        <v>1.1729062883486852E-2</v>
      </c>
      <c r="E25" s="50">
        <f t="shared" si="29"/>
        <v>1.1711398205072155E-2</v>
      </c>
      <c r="F25" s="50">
        <f t="shared" si="29"/>
        <v>1.1487974950289324E-2</v>
      </c>
      <c r="G25" s="50">
        <f t="shared" si="29"/>
        <v>1.0961814741271638E-2</v>
      </c>
      <c r="H25" s="50">
        <f t="shared" si="29"/>
        <v>1.0671193639589257E-2</v>
      </c>
      <c r="I25" s="50">
        <f t="shared" si="29"/>
        <v>1.2208509610047734E-2</v>
      </c>
      <c r="J25" s="50">
        <f t="shared" si="29"/>
        <v>1.6174058894008927E-2</v>
      </c>
      <c r="K25" s="50">
        <f t="shared" si="29"/>
        <v>1.6079619889446901E-2</v>
      </c>
      <c r="L25" s="50">
        <f t="shared" si="29"/>
        <v>1.5243853691736954E-2</v>
      </c>
      <c r="M25" s="50">
        <f t="shared" si="29"/>
        <v>1.7114907364440317E-2</v>
      </c>
      <c r="N25" s="50">
        <f t="shared" si="29"/>
        <v>1.9175187169877671E-2</v>
      </c>
      <c r="O25" s="50">
        <f t="shared" si="29"/>
        <v>2.4375170300400106E-2</v>
      </c>
      <c r="P25" s="95">
        <f t="shared" si="29"/>
        <v>3.6328802956486349E-2</v>
      </c>
      <c r="Q25" s="50">
        <f t="shared" si="29"/>
        <v>2.7016554961831727E-2</v>
      </c>
      <c r="R25" s="50">
        <f t="shared" si="29"/>
        <v>2.6832305614754325E-2</v>
      </c>
      <c r="S25" s="50">
        <f t="shared" si="29"/>
        <v>2.8195022357563174E-2</v>
      </c>
      <c r="T25" s="50">
        <f t="shared" si="29"/>
        <v>2.6847291283410082E-2</v>
      </c>
      <c r="U25" s="50">
        <f t="shared" si="29"/>
        <v>2.5590366217886247E-2</v>
      </c>
      <c r="V25" s="50">
        <f t="shared" si="29"/>
        <v>1.6549754579081657E-2</v>
      </c>
      <c r="W25" s="50">
        <f t="shared" si="29"/>
        <v>1.6549754579081657E-2</v>
      </c>
      <c r="X25" s="50">
        <f t="shared" si="29"/>
        <v>1.6549754579081657E-2</v>
      </c>
      <c r="Y25" s="50">
        <f t="shared" si="29"/>
        <v>1.6549754579081657E-2</v>
      </c>
      <c r="Z25" s="51"/>
    </row>
    <row r="26" spans="1:26" ht="12.95" customHeight="1" x14ac:dyDescent="0.2">
      <c r="A26" s="20">
        <f t="shared" si="32"/>
        <v>5</v>
      </c>
      <c r="B26" s="71">
        <f t="shared" si="30"/>
        <v>1.1561200000000271E-2</v>
      </c>
      <c r="C26" s="50">
        <f t="shared" si="31"/>
        <v>1.1625036918189795E-2</v>
      </c>
      <c r="D26" s="50">
        <f t="shared" si="29"/>
        <v>1.1729062883486852E-2</v>
      </c>
      <c r="E26" s="50">
        <f t="shared" si="29"/>
        <v>1.1711398205072155E-2</v>
      </c>
      <c r="F26" s="50">
        <f t="shared" si="29"/>
        <v>1.1487974950289324E-2</v>
      </c>
      <c r="G26" s="50">
        <f t="shared" si="29"/>
        <v>1.0961814741271638E-2</v>
      </c>
      <c r="H26" s="50">
        <f t="shared" si="29"/>
        <v>1.1478148171960556E-2</v>
      </c>
      <c r="I26" s="50">
        <f t="shared" si="29"/>
        <v>1.2799552309421553E-2</v>
      </c>
      <c r="J26" s="50">
        <f t="shared" si="29"/>
        <v>1.4771595008800386E-2</v>
      </c>
      <c r="K26" s="50">
        <f t="shared" si="29"/>
        <v>1.3372892239950567E-2</v>
      </c>
      <c r="L26" s="50">
        <f t="shared" si="29"/>
        <v>1.5281777228547655E-2</v>
      </c>
      <c r="M26" s="50">
        <f t="shared" si="29"/>
        <v>1.7968578722968712E-2</v>
      </c>
      <c r="N26" s="50">
        <f t="shared" si="29"/>
        <v>2.3978596675693707E-2</v>
      </c>
      <c r="O26" s="50">
        <f t="shared" si="29"/>
        <v>3.8318056867448838E-2</v>
      </c>
      <c r="P26" s="95">
        <f t="shared" si="29"/>
        <v>2.7417175818906504E-2</v>
      </c>
      <c r="Q26" s="50">
        <f t="shared" si="29"/>
        <v>2.7211677939508492E-2</v>
      </c>
      <c r="R26" s="50">
        <f t="shared" si="29"/>
        <v>2.8560863194761248E-2</v>
      </c>
      <c r="S26" s="50">
        <f t="shared" si="29"/>
        <v>2.7151335661236682E-2</v>
      </c>
      <c r="T26" s="50">
        <f t="shared" si="29"/>
        <v>2.585092256712607E-2</v>
      </c>
      <c r="U26" s="50">
        <f t="shared" si="29"/>
        <v>1.6549754579081657E-2</v>
      </c>
      <c r="V26" s="50">
        <f t="shared" si="29"/>
        <v>1.6549754579081657E-2</v>
      </c>
      <c r="W26" s="50">
        <f t="shared" si="29"/>
        <v>1.6549754579081657E-2</v>
      </c>
      <c r="X26" s="50">
        <f t="shared" si="29"/>
        <v>1.6549754579081657E-2</v>
      </c>
      <c r="Y26" s="50">
        <f t="shared" si="29"/>
        <v>1.6549754579081657E-2</v>
      </c>
      <c r="Z26" s="51"/>
    </row>
    <row r="27" spans="1:26" ht="12.95" customHeight="1" x14ac:dyDescent="0.2">
      <c r="A27" s="20">
        <f t="shared" si="32"/>
        <v>6</v>
      </c>
      <c r="B27" s="71">
        <f t="shared" si="30"/>
        <v>1.1561200000000271E-2</v>
      </c>
      <c r="C27" s="50">
        <f t="shared" si="31"/>
        <v>1.1625036918189795E-2</v>
      </c>
      <c r="D27" s="50">
        <f t="shared" si="29"/>
        <v>1.1729062883486852E-2</v>
      </c>
      <c r="E27" s="50">
        <f t="shared" si="29"/>
        <v>1.1711398205072155E-2</v>
      </c>
      <c r="F27" s="50">
        <f t="shared" si="29"/>
        <v>1.1487974950289324E-2</v>
      </c>
      <c r="G27" s="50">
        <f t="shared" si="29"/>
        <v>1.1863517364824834E-2</v>
      </c>
      <c r="H27" s="50">
        <f t="shared" si="29"/>
        <v>1.2145449173382769E-2</v>
      </c>
      <c r="I27" s="50">
        <f t="shared" si="29"/>
        <v>1.1234503828164669E-2</v>
      </c>
      <c r="J27" s="50">
        <f t="shared" si="29"/>
        <v>1.1767917415402911E-2</v>
      </c>
      <c r="K27" s="50">
        <f t="shared" si="29"/>
        <v>1.3416226891163313E-2</v>
      </c>
      <c r="L27" s="50">
        <f t="shared" si="29"/>
        <v>1.6246534547041877E-2</v>
      </c>
      <c r="M27" s="50">
        <f t="shared" si="29"/>
        <v>2.3326147483548984E-2</v>
      </c>
      <c r="N27" s="50">
        <f t="shared" si="29"/>
        <v>3.9347691314455042E-2</v>
      </c>
      <c r="O27" s="50">
        <f t="shared" si="29"/>
        <v>2.8510153589671988E-2</v>
      </c>
      <c r="P27" s="95">
        <f t="shared" si="29"/>
        <v>2.7619767204472335E-2</v>
      </c>
      <c r="Q27" s="50">
        <f t="shared" si="29"/>
        <v>2.9004010248697271E-2</v>
      </c>
      <c r="R27" s="50">
        <f t="shared" si="29"/>
        <v>2.7484388655164886E-2</v>
      </c>
      <c r="S27" s="50">
        <f t="shared" si="29"/>
        <v>2.6125548229086269E-2</v>
      </c>
      <c r="T27" s="50">
        <f t="shared" si="29"/>
        <v>1.6549754579081657E-2</v>
      </c>
      <c r="U27" s="50">
        <f t="shared" si="29"/>
        <v>1.6549754579081657E-2</v>
      </c>
      <c r="V27" s="50">
        <f t="shared" si="29"/>
        <v>1.6549754579081657E-2</v>
      </c>
      <c r="W27" s="50">
        <f t="shared" si="29"/>
        <v>1.6549754579081657E-2</v>
      </c>
      <c r="X27" s="50">
        <f t="shared" si="29"/>
        <v>1.6549754579081657E-2</v>
      </c>
      <c r="Y27" s="50">
        <f t="shared" si="29"/>
        <v>1.6549754579081657E-2</v>
      </c>
      <c r="Z27" s="51"/>
    </row>
    <row r="28" spans="1:26" ht="12.95" customHeight="1" x14ac:dyDescent="0.2">
      <c r="A28" s="20">
        <f t="shared" si="32"/>
        <v>7</v>
      </c>
      <c r="B28" s="71">
        <f t="shared" si="30"/>
        <v>1.1561200000000271E-2</v>
      </c>
      <c r="C28" s="50">
        <f t="shared" si="31"/>
        <v>1.1625036918189795E-2</v>
      </c>
      <c r="D28" s="50">
        <f t="shared" si="29"/>
        <v>1.1729062883486852E-2</v>
      </c>
      <c r="E28" s="50">
        <f t="shared" si="29"/>
        <v>1.1711398205072155E-2</v>
      </c>
      <c r="F28" s="50">
        <f t="shared" si="29"/>
        <v>1.2495388559699755E-2</v>
      </c>
      <c r="G28" s="50">
        <f t="shared" si="29"/>
        <v>1.2609169120338149E-2</v>
      </c>
      <c r="H28" s="50">
        <f t="shared" si="29"/>
        <v>1.0378472912744607E-2</v>
      </c>
      <c r="I28" s="50">
        <f t="shared" si="29"/>
        <v>7.8826164068118987E-3</v>
      </c>
      <c r="J28" s="50">
        <f t="shared" si="29"/>
        <v>1.1816006228804452E-2</v>
      </c>
      <c r="K28" s="50">
        <f t="shared" si="29"/>
        <v>1.4518640469057617E-2</v>
      </c>
      <c r="L28" s="50">
        <f t="shared" si="29"/>
        <v>2.2301269333993158E-2</v>
      </c>
      <c r="M28" s="50">
        <f t="shared" si="29"/>
        <v>4.0468342254852539E-2</v>
      </c>
      <c r="N28" s="50">
        <f t="shared" si="29"/>
        <v>2.8536544500694764E-2</v>
      </c>
      <c r="O28" s="50">
        <f t="shared" si="29"/>
        <v>2.8733120359248937E-2</v>
      </c>
      <c r="P28" s="95">
        <f t="shared" si="29"/>
        <v>2.9480701730156371E-2</v>
      </c>
      <c r="Q28" s="50">
        <f t="shared" si="29"/>
        <v>2.788781943176773E-2</v>
      </c>
      <c r="R28" s="50">
        <f t="shared" si="29"/>
        <v>2.6426375692429539E-2</v>
      </c>
      <c r="S28" s="50">
        <f t="shared" si="29"/>
        <v>1.6549754579081657E-2</v>
      </c>
      <c r="T28" s="50">
        <f t="shared" si="29"/>
        <v>1.6549754579081657E-2</v>
      </c>
      <c r="U28" s="50">
        <f t="shared" si="29"/>
        <v>1.6549754579081657E-2</v>
      </c>
      <c r="V28" s="50">
        <f t="shared" si="29"/>
        <v>1.6549754579081657E-2</v>
      </c>
      <c r="W28" s="50">
        <f t="shared" si="29"/>
        <v>1.6549754579081657E-2</v>
      </c>
      <c r="X28" s="50">
        <f t="shared" si="29"/>
        <v>1.6549754579081657E-2</v>
      </c>
      <c r="Y28" s="50">
        <f t="shared" si="29"/>
        <v>1.6549754579081657E-2</v>
      </c>
      <c r="Z28" s="51"/>
    </row>
    <row r="29" spans="1:26" ht="12.95" customHeight="1" x14ac:dyDescent="0.2">
      <c r="A29" s="20">
        <f t="shared" si="32"/>
        <v>8</v>
      </c>
      <c r="B29" s="71">
        <f t="shared" si="30"/>
        <v>1.1561200000000271E-2</v>
      </c>
      <c r="C29" s="50">
        <f t="shared" si="31"/>
        <v>1.1625036918189795E-2</v>
      </c>
      <c r="D29" s="50">
        <f t="shared" si="29"/>
        <v>1.1729062883486852E-2</v>
      </c>
      <c r="E29" s="50">
        <f t="shared" si="29"/>
        <v>1.2763032780128226E-2</v>
      </c>
      <c r="F29" s="50">
        <f t="shared" si="29"/>
        <v>1.3328456698533421E-2</v>
      </c>
      <c r="G29" s="50">
        <f t="shared" si="29"/>
        <v>1.0634724382675362E-2</v>
      </c>
      <c r="H29" s="50">
        <f t="shared" si="29"/>
        <v>6.5941137872653011E-3</v>
      </c>
      <c r="I29" s="50">
        <f t="shared" si="29"/>
        <v>7.9362800520389083E-3</v>
      </c>
      <c r="J29" s="50">
        <f t="shared" si="29"/>
        <v>1.3039363504219444E-2</v>
      </c>
      <c r="K29" s="50">
        <f t="shared" si="29"/>
        <v>2.1437294219310586E-2</v>
      </c>
      <c r="L29" s="50">
        <f t="shared" si="29"/>
        <v>4.1674131847710003E-2</v>
      </c>
      <c r="M29" s="50">
        <f t="shared" si="29"/>
        <v>2.8409936165320327E-2</v>
      </c>
      <c r="N29" s="50">
        <f t="shared" si="29"/>
        <v>2.8782318384491939E-2</v>
      </c>
      <c r="O29" s="50">
        <f t="shared" si="29"/>
        <v>3.0781216128114474E-2</v>
      </c>
      <c r="P29" s="95">
        <f t="shared" si="29"/>
        <v>2.8321788275421079E-2</v>
      </c>
      <c r="Q29" s="50">
        <f t="shared" si="29"/>
        <v>2.6790771327276173E-2</v>
      </c>
      <c r="R29" s="50">
        <f t="shared" si="29"/>
        <v>1.6549754579081657E-2</v>
      </c>
      <c r="S29" s="50">
        <f t="shared" si="29"/>
        <v>1.6549754579081657E-2</v>
      </c>
      <c r="T29" s="50">
        <f t="shared" si="29"/>
        <v>1.6549754579081657E-2</v>
      </c>
      <c r="U29" s="50">
        <f t="shared" si="29"/>
        <v>1.6549754579081657E-2</v>
      </c>
      <c r="V29" s="50">
        <f t="shared" si="29"/>
        <v>1.6549754579081657E-2</v>
      </c>
      <c r="W29" s="50">
        <f t="shared" si="29"/>
        <v>1.6549754579081657E-2</v>
      </c>
      <c r="X29" s="50">
        <f t="shared" si="29"/>
        <v>1.6549754579081657E-2</v>
      </c>
      <c r="Y29" s="50">
        <f t="shared" si="29"/>
        <v>1.6549754579081657E-2</v>
      </c>
      <c r="Z29" s="51"/>
    </row>
    <row r="30" spans="1:26" ht="12.95" customHeight="1" x14ac:dyDescent="0.2">
      <c r="A30" s="20">
        <f t="shared" si="32"/>
        <v>9</v>
      </c>
      <c r="B30" s="71">
        <f t="shared" si="30"/>
        <v>1.1561200000000271E-2</v>
      </c>
      <c r="C30" s="50">
        <f t="shared" si="31"/>
        <v>1.1625036918189795E-2</v>
      </c>
      <c r="D30" s="50">
        <f t="shared" si="29"/>
        <v>1.2829394359726775E-2</v>
      </c>
      <c r="E30" s="50">
        <f t="shared" si="29"/>
        <v>1.3632668895812435E-2</v>
      </c>
      <c r="F30" s="50">
        <f t="shared" si="29"/>
        <v>1.1122538197473457E-2</v>
      </c>
      <c r="G30" s="50">
        <f t="shared" si="29"/>
        <v>6.4060269591852603E-3</v>
      </c>
      <c r="H30" s="50">
        <f t="shared" si="29"/>
        <v>6.6547012951355252E-3</v>
      </c>
      <c r="I30" s="50">
        <f t="shared" si="29"/>
        <v>9.3014584827391736E-3</v>
      </c>
      <c r="J30" s="50">
        <f t="shared" si="29"/>
        <v>2.0717049602404183E-2</v>
      </c>
      <c r="K30" s="50">
        <f t="shared" si="29"/>
        <v>4.3574370837847654E-2</v>
      </c>
      <c r="L30" s="50">
        <f t="shared" si="29"/>
        <v>2.8046597776160698E-2</v>
      </c>
      <c r="M30" s="50">
        <f t="shared" si="29"/>
        <v>2.8684064465313051E-2</v>
      </c>
      <c r="N30" s="50">
        <f t="shared" si="29"/>
        <v>3.1039912430715601E-2</v>
      </c>
      <c r="O30" s="50">
        <f t="shared" si="29"/>
        <v>2.9505746351845896E-2</v>
      </c>
      <c r="P30" s="95">
        <f t="shared" si="29"/>
        <v>2.7182750227890386E-2</v>
      </c>
      <c r="Q30" s="50">
        <f t="shared" si="29"/>
        <v>1.6549754579081657E-2</v>
      </c>
      <c r="R30" s="50">
        <f t="shared" si="29"/>
        <v>1.6549754579081657E-2</v>
      </c>
      <c r="S30" s="50">
        <f t="shared" si="29"/>
        <v>1.6549754579081657E-2</v>
      </c>
      <c r="T30" s="50">
        <f t="shared" si="29"/>
        <v>1.6549754579081657E-2</v>
      </c>
      <c r="U30" s="50">
        <f t="shared" si="29"/>
        <v>1.6549754579081657E-2</v>
      </c>
      <c r="V30" s="50">
        <f t="shared" si="29"/>
        <v>1.6549754579081657E-2</v>
      </c>
      <c r="W30" s="50">
        <f t="shared" si="29"/>
        <v>1.6549754579081657E-2</v>
      </c>
      <c r="X30" s="50">
        <f t="shared" si="29"/>
        <v>1.6549754579081657E-2</v>
      </c>
      <c r="Y30" s="50">
        <f t="shared" si="29"/>
        <v>1.6549754579081657E-2</v>
      </c>
      <c r="Z30" s="51"/>
    </row>
    <row r="31" spans="1:26" ht="12.95" customHeight="1" x14ac:dyDescent="0.2">
      <c r="A31" s="20">
        <f t="shared" si="32"/>
        <v>10</v>
      </c>
      <c r="B31" s="71">
        <f t="shared" si="30"/>
        <v>1.1561200000000271E-2</v>
      </c>
      <c r="C31" s="71">
        <f>C15</f>
        <v>1.2782308471815594E-2</v>
      </c>
      <c r="D31" s="71">
        <f t="shared" ref="D31:G31" si="33">D15</f>
        <v>1.3739299771415374E-2</v>
      </c>
      <c r="E31" s="71">
        <f t="shared" si="33"/>
        <v>1.1329920408199535E-2</v>
      </c>
      <c r="F31" s="71">
        <f t="shared" ref="F31" si="34">F15</f>
        <v>6.398090000000245E-3</v>
      </c>
      <c r="G31" s="71">
        <f t="shared" si="33"/>
        <v>6.4737283136105106E-3</v>
      </c>
      <c r="H31" s="50">
        <f t="shared" ref="H31:Y31" si="35">H15</f>
        <v>8.1960196041027805E-3</v>
      </c>
      <c r="I31" s="50">
        <f t="shared" si="35"/>
        <v>1.7869202076182492E-2</v>
      </c>
      <c r="J31" s="50">
        <f t="shared" si="35"/>
        <v>4.5282742805706648E-2</v>
      </c>
      <c r="K31" s="50">
        <f t="shared" si="35"/>
        <v>2.8002394024921169E-2</v>
      </c>
      <c r="L31" s="50">
        <f t="shared" si="35"/>
        <v>2.8356397655215165E-2</v>
      </c>
      <c r="M31" s="50">
        <f t="shared" si="35"/>
        <v>3.1202112389704016E-2</v>
      </c>
      <c r="N31" s="50">
        <f t="shared" si="35"/>
        <v>2.963397574708232E-2</v>
      </c>
      <c r="O31" s="50">
        <f t="shared" si="35"/>
        <v>2.8252150927865587E-2</v>
      </c>
      <c r="P31" s="95">
        <f t="shared" si="35"/>
        <v>1.6549754579081657E-2</v>
      </c>
      <c r="Q31" s="50">
        <f t="shared" si="35"/>
        <v>1.6549754579081657E-2</v>
      </c>
      <c r="R31" s="50">
        <f t="shared" si="35"/>
        <v>1.6549754579081657E-2</v>
      </c>
      <c r="S31" s="50">
        <f t="shared" si="35"/>
        <v>1.6549754579081657E-2</v>
      </c>
      <c r="T31" s="50">
        <f t="shared" si="35"/>
        <v>1.6549754579081657E-2</v>
      </c>
      <c r="U31" s="50">
        <f t="shared" si="35"/>
        <v>1.6549754579081657E-2</v>
      </c>
      <c r="V31" s="50">
        <f t="shared" si="35"/>
        <v>1.6549754579081657E-2</v>
      </c>
      <c r="W31" s="50">
        <f t="shared" si="35"/>
        <v>1.6549754579081657E-2</v>
      </c>
      <c r="X31" s="50">
        <f t="shared" si="35"/>
        <v>1.6549754579081657E-2</v>
      </c>
      <c r="Y31" s="50">
        <f t="shared" si="35"/>
        <v>1.6549754579081657E-2</v>
      </c>
      <c r="Z31" s="51"/>
    </row>
    <row r="32" spans="1:26" ht="18.75" customHeight="1" x14ac:dyDescent="0.2">
      <c r="A32" s="106" t="s">
        <v>116</v>
      </c>
      <c r="B32" s="17">
        <f t="shared" ref="B32:E32" si="36">AVERAGE(B22:B31)</f>
        <v>1.1561200000000271E-2</v>
      </c>
      <c r="C32" s="17">
        <f t="shared" si="36"/>
        <v>1.1740764073552375E-2</v>
      </c>
      <c r="D32" s="17">
        <f t="shared" si="36"/>
        <v>1.2040119719903696E-2</v>
      </c>
      <c r="E32" s="17">
        <f t="shared" si="36"/>
        <v>1.1970540951964526E-2</v>
      </c>
      <c r="F32" s="17">
        <f t="shared" ref="F32:T32" si="37">AVERAGE(F22:F31)</f>
        <v>1.1227232315744283E-2</v>
      </c>
      <c r="G32" s="17">
        <f t="shared" si="37"/>
        <v>1.027962398469923E-2</v>
      </c>
      <c r="H32" s="17">
        <f t="shared" si="37"/>
        <v>9.8131679502948578E-3</v>
      </c>
      <c r="I32" s="17">
        <f t="shared" si="37"/>
        <v>1.1371344118345002E-2</v>
      </c>
      <c r="J32" s="17">
        <f t="shared" si="37"/>
        <v>1.7922100976101706E-2</v>
      </c>
      <c r="K32" s="17">
        <f t="shared" si="37"/>
        <v>2.0090000984024449E-2</v>
      </c>
      <c r="L32" s="17">
        <f t="shared" si="37"/>
        <v>2.2178267759650507E-2</v>
      </c>
      <c r="M32" s="17">
        <f t="shared" si="37"/>
        <v>2.4358878870499395E-2</v>
      </c>
      <c r="N32" s="17">
        <f t="shared" si="37"/>
        <v>2.575426980375627E-2</v>
      </c>
      <c r="O32" s="17">
        <f t="shared" si="37"/>
        <v>2.671121355787719E-2</v>
      </c>
      <c r="P32" s="17">
        <f t="shared" si="37"/>
        <v>2.5533112464842418E-2</v>
      </c>
      <c r="Q32" s="17">
        <f t="shared" si="37"/>
        <v>2.4959240195073812E-2</v>
      </c>
      <c r="R32" s="17">
        <f t="shared" si="37"/>
        <v>2.4367342022626748E-2</v>
      </c>
      <c r="S32" s="17">
        <f t="shared" si="37"/>
        <v>2.3488894492971486E-2</v>
      </c>
      <c r="T32" s="17">
        <f t="shared" si="37"/>
        <v>2.1559721935549291E-2</v>
      </c>
      <c r="U32" s="17">
        <f t="shared" ref="U32:Y32" si="38">AVERAGE(U22:U31)</f>
        <v>2.0495383254384474E-2</v>
      </c>
      <c r="V32" s="17">
        <f t="shared" si="38"/>
        <v>1.9554165103937537E-2</v>
      </c>
      <c r="W32" s="17">
        <f t="shared" si="38"/>
        <v>1.845472262153729E-2</v>
      </c>
      <c r="X32" s="17">
        <f t="shared" si="38"/>
        <v>1.7453815742962113E-2</v>
      </c>
      <c r="Y32" s="17">
        <f t="shared" si="38"/>
        <v>1.6549754579081654E-2</v>
      </c>
      <c r="Z32" s="14"/>
    </row>
    <row r="33" spans="1:26" ht="12.95" customHeight="1" x14ac:dyDescent="0.2">
      <c r="F33" s="35"/>
      <c r="G33" s="35"/>
      <c r="H33" s="35"/>
      <c r="I33" s="35"/>
      <c r="J33" s="35"/>
      <c r="K33" s="35"/>
      <c r="L33" s="35"/>
      <c r="M33" s="35"/>
      <c r="N33" s="35"/>
      <c r="O33" s="35"/>
      <c r="P33" s="35"/>
      <c r="Q33" s="35"/>
      <c r="R33" s="35"/>
      <c r="S33" s="35"/>
      <c r="T33" s="35"/>
      <c r="U33" s="35"/>
      <c r="V33" s="35"/>
      <c r="W33" s="35"/>
      <c r="X33" s="35"/>
      <c r="Y33" s="35"/>
    </row>
    <row r="34" spans="1:26" ht="12.95" customHeight="1" x14ac:dyDescent="0.2">
      <c r="A34" s="1" t="s">
        <v>54</v>
      </c>
      <c r="B34" s="58">
        <f t="shared" ref="B34:C34" si="39">B7*(B14-B32)</f>
        <v>0</v>
      </c>
      <c r="C34" s="58">
        <f t="shared" si="39"/>
        <v>-0.32541319665406454</v>
      </c>
      <c r="D34" s="58">
        <f t="shared" ref="D34:N34" si="40">D7*(D14-D32)</f>
        <v>-0.91283056453032518</v>
      </c>
      <c r="E34" s="58">
        <f t="shared" si="40"/>
        <v>-0.81634047368327456</v>
      </c>
      <c r="F34" s="58">
        <f t="shared" si="40"/>
        <v>-12.590130334339499</v>
      </c>
      <c r="G34" s="58">
        <f t="shared" si="40"/>
        <v>-11.305976929271816</v>
      </c>
      <c r="H34" s="58">
        <f t="shared" si="40"/>
        <v>-11.115259109500895</v>
      </c>
      <c r="I34" s="58">
        <f t="shared" si="40"/>
        <v>-18.275216908681479</v>
      </c>
      <c r="J34" s="58">
        <f t="shared" si="40"/>
        <v>-47.256511809699262</v>
      </c>
      <c r="K34" s="58">
        <f t="shared" si="40"/>
        <v>37.34968109859873</v>
      </c>
      <c r="L34" s="58">
        <f t="shared" si="40"/>
        <v>31.41494468590599</v>
      </c>
      <c r="M34" s="58">
        <f t="shared" si="40"/>
        <v>22.210251117325363</v>
      </c>
      <c r="N34" s="58">
        <f t="shared" si="40"/>
        <v>15.285207325140341</v>
      </c>
      <c r="O34" s="58">
        <f t="shared" ref="O34:P34" si="41">O7*(O14-O32)</f>
        <v>9.676840152961903</v>
      </c>
      <c r="P34" s="58">
        <f t="shared" si="41"/>
        <v>-61.088633763900539</v>
      </c>
      <c r="Q34" s="58">
        <f t="shared" ref="Q34:Y34" si="42">Q7*(Q14-Q32)</f>
        <v>-59.375010903605371</v>
      </c>
      <c r="R34" s="58">
        <f t="shared" si="42"/>
        <v>-57.232366082849396</v>
      </c>
      <c r="S34" s="58">
        <f t="shared" si="42"/>
        <v>-52.397215967163099</v>
      </c>
      <c r="T34" s="58">
        <f t="shared" si="42"/>
        <v>-38.947066725742516</v>
      </c>
      <c r="U34" s="58">
        <f t="shared" si="42"/>
        <v>-31.557002514563944</v>
      </c>
      <c r="V34" s="58">
        <f t="shared" si="42"/>
        <v>-24.02917210154931</v>
      </c>
      <c r="W34" s="58">
        <f t="shared" si="42"/>
        <v>-15.235868920514354</v>
      </c>
      <c r="X34" s="58">
        <f t="shared" si="42"/>
        <v>-7.2306501117228574</v>
      </c>
      <c r="Y34" s="58">
        <f t="shared" si="42"/>
        <v>0</v>
      </c>
    </row>
    <row r="35" spans="1:26" ht="12.95" customHeight="1" x14ac:dyDescent="0.2">
      <c r="A35" s="1" t="s">
        <v>58</v>
      </c>
      <c r="B35" s="30">
        <f>B34</f>
        <v>0</v>
      </c>
      <c r="C35" s="29">
        <f>B35*(1+$B$13)+C34</f>
        <v>-0.32541319665406454</v>
      </c>
      <c r="D35" s="29">
        <f t="shared" ref="D35:E35" si="43">C35*(1+$B$13)+D34</f>
        <v>-1.2649667132319462</v>
      </c>
      <c r="E35" s="29">
        <f t="shared" si="43"/>
        <v>-2.1851863324662477</v>
      </c>
      <c r="F35" s="29">
        <f>E35*(1+$F$13)+F34</f>
        <v>-14.965004497878395</v>
      </c>
      <c r="G35" s="29">
        <f t="shared" ref="G35:J35" si="44">F35*(1+$F$13)+G34</f>
        <v>-27.570037348844167</v>
      </c>
      <c r="H35" s="29">
        <f t="shared" si="44"/>
        <v>-41.078548012958166</v>
      </c>
      <c r="I35" s="29">
        <f t="shared" si="44"/>
        <v>-62.919639630089492</v>
      </c>
      <c r="J35" s="29">
        <f t="shared" si="44"/>
        <v>-115.6379694074282</v>
      </c>
      <c r="K35" s="29">
        <f>J35*(1+$K$13)+K34</f>
        <v>-89.528298935231476</v>
      </c>
      <c r="L35" s="29">
        <f t="shared" ref="L35:O35" si="45">K35*(1+$K$13)+L34</f>
        <v>-66.815504905829982</v>
      </c>
      <c r="M35" s="29">
        <f t="shared" si="45"/>
        <v>-51.099720865351294</v>
      </c>
      <c r="N35" s="29">
        <f t="shared" si="45"/>
        <v>-40.781406408323093</v>
      </c>
      <c r="O35" s="46">
        <f t="shared" si="45"/>
        <v>-35.068518958250195</v>
      </c>
      <c r="P35" s="8"/>
      <c r="Q35" s="8"/>
      <c r="R35" s="8"/>
      <c r="S35" s="8"/>
      <c r="T35" s="8"/>
      <c r="U35" s="8"/>
      <c r="V35" s="8"/>
      <c r="W35" s="8"/>
      <c r="X35" s="8"/>
      <c r="Y35" s="8"/>
      <c r="Z35" s="8"/>
    </row>
    <row r="36" spans="1:26" ht="12.95" customHeight="1" x14ac:dyDescent="0.2">
      <c r="B36" s="30"/>
      <c r="C36" s="29"/>
      <c r="D36" s="29"/>
      <c r="E36" s="29"/>
      <c r="F36" s="29"/>
      <c r="G36" s="29"/>
      <c r="H36" s="29"/>
      <c r="I36" s="29"/>
      <c r="J36" s="29"/>
      <c r="K36" s="8"/>
      <c r="L36" s="8"/>
      <c r="M36" s="8"/>
      <c r="N36" s="8"/>
      <c r="O36" s="8"/>
      <c r="P36" s="8"/>
      <c r="Q36" s="8"/>
      <c r="R36" s="8"/>
      <c r="S36" s="8"/>
      <c r="T36" s="8"/>
      <c r="U36" s="8"/>
      <c r="V36" s="8"/>
      <c r="W36" s="8"/>
      <c r="X36" s="8"/>
      <c r="Y36" s="8"/>
    </row>
    <row r="37" spans="1:26" ht="12.95" customHeight="1" x14ac:dyDescent="0.2">
      <c r="A37" s="3"/>
      <c r="B37" s="18">
        <v>42185</v>
      </c>
      <c r="C37" s="18" t="s">
        <v>62</v>
      </c>
      <c r="D37" s="8"/>
      <c r="E37" s="8"/>
      <c r="F37" s="8"/>
      <c r="G37" s="8"/>
      <c r="H37" s="8"/>
      <c r="I37" s="8"/>
      <c r="J37" s="8"/>
      <c r="V37" s="8"/>
      <c r="W37" s="8"/>
      <c r="X37" s="8"/>
      <c r="Y37" s="8"/>
    </row>
    <row r="38" spans="1:26" ht="12.95" customHeight="1" x14ac:dyDescent="0.2">
      <c r="A38" s="34" t="s">
        <v>119</v>
      </c>
      <c r="B38" s="46">
        <f>O35</f>
        <v>-35.068518958250195</v>
      </c>
      <c r="C38" s="68">
        <f>B38/$P$7</f>
        <v>-5.1569831720759797E-3</v>
      </c>
      <c r="D38" s="42"/>
      <c r="E38" s="42"/>
      <c r="F38" s="102">
        <f>B38</f>
        <v>-35.068518958250195</v>
      </c>
      <c r="G38" s="102">
        <f>B39</f>
        <v>-263.73431975123583</v>
      </c>
      <c r="H38" s="42"/>
      <c r="O38" s="67" t="s">
        <v>61</v>
      </c>
      <c r="P38" s="18" t="str">
        <f t="shared" ref="P38:Y38" si="46">P21</f>
        <v>FY 15/16</v>
      </c>
      <c r="Q38" s="18" t="str">
        <f t="shared" si="46"/>
        <v>FY 16/17</v>
      </c>
      <c r="R38" s="18" t="str">
        <f t="shared" si="46"/>
        <v>FY 17/18</v>
      </c>
      <c r="S38" s="18" t="str">
        <f t="shared" si="46"/>
        <v>FY 18/19</v>
      </c>
      <c r="T38" s="18" t="str">
        <f t="shared" si="46"/>
        <v>FY 19/20</v>
      </c>
      <c r="U38" s="18" t="str">
        <f t="shared" si="46"/>
        <v>FY 20/21</v>
      </c>
      <c r="V38" s="18" t="str">
        <f t="shared" si="46"/>
        <v>FY 21/22</v>
      </c>
      <c r="W38" s="18" t="str">
        <f t="shared" si="46"/>
        <v>FY 22/23</v>
      </c>
      <c r="X38" s="18" t="str">
        <f t="shared" si="46"/>
        <v>FY 23/24</v>
      </c>
      <c r="Y38" s="18" t="str">
        <f t="shared" si="46"/>
        <v>FY 24/25</v>
      </c>
    </row>
    <row r="39" spans="1:26" ht="12.95" customHeight="1" x14ac:dyDescent="0.2">
      <c r="A39" s="34" t="s">
        <v>121</v>
      </c>
      <c r="B39" s="46">
        <f>SUMPRODUCT($P$18:$Y$18,P34:Y34)+O67</f>
        <v>-263.73431975123583</v>
      </c>
      <c r="C39" s="68">
        <f t="shared" ref="C39:C40" si="47">B39/$P$7</f>
        <v>-3.8783315898661838E-2</v>
      </c>
      <c r="D39" s="9"/>
      <c r="E39" s="9"/>
      <c r="F39" s="9"/>
      <c r="G39" s="9"/>
      <c r="H39" s="9"/>
      <c r="P39" s="61">
        <f>$P$15</f>
        <v>1.6549754579081657E-2</v>
      </c>
      <c r="Q39" s="50">
        <f>P40</f>
        <v>1.6549754579081657E-2</v>
      </c>
      <c r="R39" s="50">
        <f t="shared" ref="R39:Y39" si="48">Q40</f>
        <v>1.6549754579081657E-2</v>
      </c>
      <c r="S39" s="50">
        <f t="shared" si="48"/>
        <v>1.6549754579081657E-2</v>
      </c>
      <c r="T39" s="50">
        <f t="shared" si="48"/>
        <v>1.6549754579081657E-2</v>
      </c>
      <c r="U39" s="50">
        <f t="shared" si="48"/>
        <v>1.6549754579081657E-2</v>
      </c>
      <c r="V39" s="50">
        <f t="shared" si="48"/>
        <v>1.6549754579081657E-2</v>
      </c>
      <c r="W39" s="50">
        <f t="shared" si="48"/>
        <v>1.6549754579081657E-2</v>
      </c>
      <c r="X39" s="50">
        <f t="shared" si="48"/>
        <v>1.6549754579081657E-2</v>
      </c>
      <c r="Y39" s="50">
        <f t="shared" si="48"/>
        <v>1.6549754579081657E-2</v>
      </c>
    </row>
    <row r="40" spans="1:26" ht="12.95" customHeight="1" x14ac:dyDescent="0.2">
      <c r="A40" s="34" t="s">
        <v>120</v>
      </c>
      <c r="B40" s="46">
        <f>B38+B39</f>
        <v>-298.80283870948602</v>
      </c>
      <c r="C40" s="68">
        <f t="shared" si="47"/>
        <v>-4.394029907073782E-2</v>
      </c>
      <c r="D40" s="9"/>
      <c r="E40" s="9"/>
      <c r="F40" s="9"/>
      <c r="G40" s="9"/>
      <c r="H40" s="9"/>
      <c r="P40" s="61">
        <f t="shared" ref="P40:P48" si="49">$P$15</f>
        <v>1.6549754579081657E-2</v>
      </c>
      <c r="Q40" s="50">
        <f t="shared" ref="Q40:Y47" si="50">P41</f>
        <v>1.6549754579081657E-2</v>
      </c>
      <c r="R40" s="50">
        <f t="shared" si="50"/>
        <v>1.6549754579081657E-2</v>
      </c>
      <c r="S40" s="50">
        <f t="shared" si="50"/>
        <v>1.6549754579081657E-2</v>
      </c>
      <c r="T40" s="50">
        <f t="shared" si="50"/>
        <v>1.6549754579081657E-2</v>
      </c>
      <c r="U40" s="50">
        <f t="shared" si="50"/>
        <v>1.6549754579081657E-2</v>
      </c>
      <c r="V40" s="50">
        <f t="shared" si="50"/>
        <v>1.6549754579081657E-2</v>
      </c>
      <c r="W40" s="50">
        <f t="shared" si="50"/>
        <v>1.6549754579081657E-2</v>
      </c>
      <c r="X40" s="50">
        <f t="shared" si="50"/>
        <v>1.6549754579081657E-2</v>
      </c>
      <c r="Y40" s="50">
        <f t="shared" si="50"/>
        <v>1.6549754579081657E-2</v>
      </c>
    </row>
    <row r="41" spans="1:26" ht="12.95" customHeight="1" x14ac:dyDescent="0.2">
      <c r="A41" s="9"/>
      <c r="B41" s="9"/>
      <c r="C41" s="9"/>
      <c r="D41" s="9"/>
      <c r="E41" s="9"/>
      <c r="F41" s="9"/>
      <c r="G41" s="9"/>
      <c r="H41" s="9"/>
      <c r="P41" s="61">
        <f t="shared" si="49"/>
        <v>1.6549754579081657E-2</v>
      </c>
      <c r="Q41" s="50">
        <f t="shared" si="50"/>
        <v>1.6549754579081657E-2</v>
      </c>
      <c r="R41" s="50">
        <f t="shared" si="50"/>
        <v>1.6549754579081657E-2</v>
      </c>
      <c r="S41" s="50">
        <f t="shared" si="50"/>
        <v>1.6549754579081657E-2</v>
      </c>
      <c r="T41" s="50">
        <f t="shared" si="50"/>
        <v>1.6549754579081657E-2</v>
      </c>
      <c r="U41" s="50">
        <f t="shared" si="50"/>
        <v>1.6549754579081657E-2</v>
      </c>
      <c r="V41" s="50">
        <f t="shared" si="50"/>
        <v>1.6549754579081657E-2</v>
      </c>
      <c r="W41" s="50">
        <f t="shared" si="50"/>
        <v>1.6549754579081657E-2</v>
      </c>
      <c r="X41" s="50">
        <f t="shared" si="50"/>
        <v>1.6549754579081657E-2</v>
      </c>
      <c r="Y41" s="50">
        <f t="shared" si="50"/>
        <v>1.6549754579081657E-2</v>
      </c>
    </row>
    <row r="42" spans="1:26" ht="12.95" customHeight="1" x14ac:dyDescent="0.2">
      <c r="A42" s="53" t="s">
        <v>57</v>
      </c>
      <c r="P42" s="61">
        <f t="shared" si="49"/>
        <v>1.6549754579081657E-2</v>
      </c>
      <c r="Q42" s="50">
        <f t="shared" si="50"/>
        <v>1.6549754579081657E-2</v>
      </c>
      <c r="R42" s="50">
        <f t="shared" si="50"/>
        <v>1.6549754579081657E-2</v>
      </c>
      <c r="S42" s="50">
        <f t="shared" si="50"/>
        <v>1.6549754579081657E-2</v>
      </c>
      <c r="T42" s="50">
        <f t="shared" si="50"/>
        <v>1.6549754579081657E-2</v>
      </c>
      <c r="U42" s="50">
        <f t="shared" si="50"/>
        <v>1.6549754579081657E-2</v>
      </c>
      <c r="V42" s="50">
        <f t="shared" si="50"/>
        <v>1.6549754579081657E-2</v>
      </c>
      <c r="W42" s="50">
        <f t="shared" si="50"/>
        <v>1.6549754579081657E-2</v>
      </c>
      <c r="X42" s="50">
        <f t="shared" si="50"/>
        <v>1.6549754579081657E-2</v>
      </c>
      <c r="Y42" s="50">
        <f t="shared" si="50"/>
        <v>1.6549754579081657E-2</v>
      </c>
    </row>
    <row r="43" spans="1:26" ht="12.95" customHeight="1" x14ac:dyDescent="0.2">
      <c r="P43" s="61">
        <f t="shared" si="49"/>
        <v>1.6549754579081657E-2</v>
      </c>
      <c r="Q43" s="50">
        <f t="shared" si="50"/>
        <v>1.6549754579081657E-2</v>
      </c>
      <c r="R43" s="50">
        <f t="shared" si="50"/>
        <v>1.6549754579081657E-2</v>
      </c>
      <c r="S43" s="50">
        <f t="shared" si="50"/>
        <v>1.6549754579081657E-2</v>
      </c>
      <c r="T43" s="50">
        <f t="shared" si="50"/>
        <v>1.6549754579081657E-2</v>
      </c>
      <c r="U43" s="50">
        <f t="shared" si="50"/>
        <v>1.6549754579081657E-2</v>
      </c>
      <c r="V43" s="50">
        <f t="shared" si="50"/>
        <v>1.6549754579081657E-2</v>
      </c>
      <c r="W43" s="50">
        <f t="shared" si="50"/>
        <v>1.6549754579081657E-2</v>
      </c>
      <c r="X43" s="50">
        <f t="shared" si="50"/>
        <v>1.6549754579081657E-2</v>
      </c>
      <c r="Y43" s="50">
        <f t="shared" si="50"/>
        <v>1.6549754579081657E-2</v>
      </c>
    </row>
    <row r="44" spans="1:26" ht="12.95" customHeight="1" x14ac:dyDescent="0.2">
      <c r="A44" s="41"/>
      <c r="B44" s="63" t="s">
        <v>53</v>
      </c>
      <c r="C44" s="137" t="s">
        <v>60</v>
      </c>
      <c r="D44" s="138"/>
      <c r="P44" s="61">
        <f t="shared" si="49"/>
        <v>1.6549754579081657E-2</v>
      </c>
      <c r="Q44" s="50">
        <f t="shared" si="50"/>
        <v>1.6549754579081657E-2</v>
      </c>
      <c r="R44" s="50">
        <f t="shared" si="50"/>
        <v>1.6549754579081657E-2</v>
      </c>
      <c r="S44" s="50">
        <f t="shared" si="50"/>
        <v>1.6549754579081657E-2</v>
      </c>
      <c r="T44" s="50">
        <f t="shared" si="50"/>
        <v>1.6549754579081657E-2</v>
      </c>
      <c r="U44" s="50">
        <f t="shared" si="50"/>
        <v>1.6549754579081657E-2</v>
      </c>
      <c r="V44" s="50">
        <f t="shared" si="50"/>
        <v>1.6549754579081657E-2</v>
      </c>
      <c r="W44" s="50">
        <f t="shared" si="50"/>
        <v>1.6549754579081657E-2</v>
      </c>
      <c r="X44" s="50">
        <f t="shared" si="50"/>
        <v>1.6549754579081657E-2</v>
      </c>
      <c r="Y44" s="50">
        <f t="shared" si="50"/>
        <v>1.6549754579081657E-2</v>
      </c>
    </row>
    <row r="45" spans="1:26" ht="12.95" customHeight="1" x14ac:dyDescent="0.2">
      <c r="A45" s="41" t="s">
        <v>44</v>
      </c>
      <c r="B45" s="64" t="s">
        <v>45</v>
      </c>
      <c r="C45" s="65" t="s">
        <v>59</v>
      </c>
      <c r="D45" s="66" t="s">
        <v>50</v>
      </c>
      <c r="G45" s="9"/>
      <c r="P45" s="61">
        <f t="shared" si="49"/>
        <v>1.6549754579081657E-2</v>
      </c>
      <c r="Q45" s="50">
        <f t="shared" si="50"/>
        <v>1.6549754579081657E-2</v>
      </c>
      <c r="R45" s="50">
        <f t="shared" si="50"/>
        <v>1.6549754579081657E-2</v>
      </c>
      <c r="S45" s="50">
        <f t="shared" si="50"/>
        <v>1.6549754579081657E-2</v>
      </c>
      <c r="T45" s="50">
        <f t="shared" si="50"/>
        <v>1.6549754579081657E-2</v>
      </c>
      <c r="U45" s="50">
        <f t="shared" si="50"/>
        <v>1.6549754579081657E-2</v>
      </c>
      <c r="V45" s="50">
        <f t="shared" si="50"/>
        <v>1.6549754579081657E-2</v>
      </c>
      <c r="W45" s="50">
        <f t="shared" si="50"/>
        <v>1.6549754579081657E-2</v>
      </c>
      <c r="X45" s="50">
        <f t="shared" si="50"/>
        <v>1.6549754579081657E-2</v>
      </c>
      <c r="Y45" s="50">
        <f t="shared" si="50"/>
        <v>1.6549754579081657E-2</v>
      </c>
    </row>
    <row r="46" spans="1:26" ht="12.95" customHeight="1" x14ac:dyDescent="0.2">
      <c r="A46" s="1" t="s">
        <v>35</v>
      </c>
      <c r="B46" s="9">
        <v>2.5020929138121158E-2</v>
      </c>
      <c r="C46" s="94">
        <f t="shared" ref="C46:C55" si="51">P22</f>
        <v>1.9069713937601342E-2</v>
      </c>
      <c r="D46" s="62">
        <f t="shared" ref="D46:D55" si="52">B46+C46</f>
        <v>4.4090643075722497E-2</v>
      </c>
      <c r="F46" s="9"/>
      <c r="G46" s="57"/>
      <c r="P46" s="61">
        <f t="shared" si="49"/>
        <v>1.6549754579081657E-2</v>
      </c>
      <c r="Q46" s="50">
        <f t="shared" si="50"/>
        <v>1.6549754579081657E-2</v>
      </c>
      <c r="R46" s="50">
        <f t="shared" si="50"/>
        <v>1.6549754579081657E-2</v>
      </c>
      <c r="S46" s="50">
        <f t="shared" si="50"/>
        <v>1.6549754579081657E-2</v>
      </c>
      <c r="T46" s="50">
        <f t="shared" si="50"/>
        <v>1.6549754579081657E-2</v>
      </c>
      <c r="U46" s="50">
        <f t="shared" si="50"/>
        <v>1.6549754579081657E-2</v>
      </c>
      <c r="V46" s="50">
        <f t="shared" si="50"/>
        <v>1.6549754579081657E-2</v>
      </c>
      <c r="W46" s="50">
        <f t="shared" si="50"/>
        <v>1.6549754579081657E-2</v>
      </c>
      <c r="X46" s="50">
        <f t="shared" si="50"/>
        <v>1.6549754579081657E-2</v>
      </c>
      <c r="Y46" s="50">
        <f t="shared" si="50"/>
        <v>1.6549754579081657E-2</v>
      </c>
    </row>
    <row r="47" spans="1:26" ht="12.95" customHeight="1" x14ac:dyDescent="0.2">
      <c r="A47" s="1" t="s">
        <v>36</v>
      </c>
      <c r="B47" s="9">
        <v>2.5111093034661431E-2</v>
      </c>
      <c r="C47" s="94">
        <f t="shared" si="51"/>
        <v>1.9700609993742658E-2</v>
      </c>
      <c r="D47" s="62">
        <f t="shared" si="52"/>
        <v>4.4811703028404093E-2</v>
      </c>
      <c r="F47" s="9"/>
      <c r="G47" s="102"/>
      <c r="P47" s="61">
        <f t="shared" si="49"/>
        <v>1.6549754579081657E-2</v>
      </c>
      <c r="Q47" s="50">
        <f t="shared" si="50"/>
        <v>1.6549754579081657E-2</v>
      </c>
      <c r="R47" s="50">
        <f t="shared" si="50"/>
        <v>1.6549754579081657E-2</v>
      </c>
      <c r="S47" s="50">
        <f t="shared" si="50"/>
        <v>1.6549754579081657E-2</v>
      </c>
      <c r="T47" s="50">
        <f t="shared" si="50"/>
        <v>1.6549754579081657E-2</v>
      </c>
      <c r="U47" s="50">
        <f t="shared" si="50"/>
        <v>1.6549754579081657E-2</v>
      </c>
      <c r="V47" s="50">
        <f t="shared" si="50"/>
        <v>1.6549754579081657E-2</v>
      </c>
      <c r="W47" s="50">
        <f t="shared" si="50"/>
        <v>1.6549754579081657E-2</v>
      </c>
      <c r="X47" s="50">
        <f t="shared" si="50"/>
        <v>1.6549754579081657E-2</v>
      </c>
      <c r="Y47" s="50">
        <f t="shared" si="50"/>
        <v>1.6549754579081657E-2</v>
      </c>
    </row>
    <row r="48" spans="1:26" ht="12.95" customHeight="1" x14ac:dyDescent="0.2">
      <c r="A48" s="1" t="s">
        <v>37</v>
      </c>
      <c r="B48" s="9">
        <v>2.5833474973967496E-2</v>
      </c>
      <c r="C48" s="94">
        <f t="shared" si="51"/>
        <v>2.3660059924665439E-2</v>
      </c>
      <c r="D48" s="62">
        <f t="shared" si="52"/>
        <v>4.9493534898632938E-2</v>
      </c>
      <c r="F48" s="9"/>
      <c r="G48" s="57"/>
      <c r="P48" s="61">
        <f t="shared" si="49"/>
        <v>1.6549754579081657E-2</v>
      </c>
      <c r="Q48" s="50">
        <f t="shared" ref="Q48:Y48" si="53">Q15</f>
        <v>1.6549754579081657E-2</v>
      </c>
      <c r="R48" s="50">
        <f t="shared" si="53"/>
        <v>1.6549754579081657E-2</v>
      </c>
      <c r="S48" s="50">
        <f t="shared" si="53"/>
        <v>1.6549754579081657E-2</v>
      </c>
      <c r="T48" s="50">
        <f t="shared" si="53"/>
        <v>1.6549754579081657E-2</v>
      </c>
      <c r="U48" s="50">
        <f t="shared" si="53"/>
        <v>1.6549754579081657E-2</v>
      </c>
      <c r="V48" s="50">
        <f t="shared" si="53"/>
        <v>1.6549754579081657E-2</v>
      </c>
      <c r="W48" s="50">
        <f t="shared" si="53"/>
        <v>1.6549754579081657E-2</v>
      </c>
      <c r="X48" s="50">
        <f t="shared" si="53"/>
        <v>1.6549754579081657E-2</v>
      </c>
      <c r="Y48" s="50">
        <f t="shared" si="53"/>
        <v>1.6549754579081657E-2</v>
      </c>
    </row>
    <row r="49" spans="1:25" ht="12.95" customHeight="1" x14ac:dyDescent="0.2">
      <c r="A49" s="1" t="s">
        <v>38</v>
      </c>
      <c r="B49" s="9">
        <v>2.774049980017004E-2</v>
      </c>
      <c r="C49" s="94">
        <f t="shared" si="51"/>
        <v>3.6328802956486349E-2</v>
      </c>
      <c r="D49" s="62">
        <f t="shared" si="52"/>
        <v>6.4069302756656385E-2</v>
      </c>
      <c r="F49" s="9"/>
      <c r="G49" s="57"/>
      <c r="O49" s="67" t="s">
        <v>51</v>
      </c>
      <c r="P49" s="60">
        <f>AVERAGE(P39:P48)</f>
        <v>1.6549754579081654E-2</v>
      </c>
      <c r="Q49" s="60">
        <f t="shared" ref="Q49:Y49" si="54">AVERAGE(Q39:Q48)</f>
        <v>1.6549754579081654E-2</v>
      </c>
      <c r="R49" s="60">
        <f t="shared" si="54"/>
        <v>1.6549754579081654E-2</v>
      </c>
      <c r="S49" s="60">
        <f t="shared" si="54"/>
        <v>1.6549754579081654E-2</v>
      </c>
      <c r="T49" s="60">
        <f t="shared" si="54"/>
        <v>1.6549754579081654E-2</v>
      </c>
      <c r="U49" s="60">
        <f t="shared" si="54"/>
        <v>1.6549754579081654E-2</v>
      </c>
      <c r="V49" s="60">
        <f t="shared" si="54"/>
        <v>1.6549754579081654E-2</v>
      </c>
      <c r="W49" s="60">
        <f t="shared" si="54"/>
        <v>1.6549754579081654E-2</v>
      </c>
      <c r="X49" s="60">
        <f t="shared" si="54"/>
        <v>1.6549754579081654E-2</v>
      </c>
      <c r="Y49" s="60">
        <f t="shared" si="54"/>
        <v>1.6549754579081654E-2</v>
      </c>
    </row>
    <row r="50" spans="1:25" ht="12.95" customHeight="1" x14ac:dyDescent="0.2">
      <c r="A50" s="1" t="s">
        <v>39</v>
      </c>
      <c r="B50" s="9">
        <v>2.890265370323131E-2</v>
      </c>
      <c r="C50" s="94">
        <f t="shared" si="51"/>
        <v>2.7417175818906504E-2</v>
      </c>
      <c r="D50" s="62">
        <f t="shared" si="52"/>
        <v>5.6319829522137814E-2</v>
      </c>
      <c r="F50" s="9"/>
      <c r="G50" s="57"/>
    </row>
    <row r="51" spans="1:25" ht="12.95" customHeight="1" x14ac:dyDescent="0.2">
      <c r="A51" s="1" t="s">
        <v>40</v>
      </c>
      <c r="B51" s="9">
        <v>3.002972858418369E-2</v>
      </c>
      <c r="C51" s="94">
        <f t="shared" si="51"/>
        <v>2.7619767204472335E-2</v>
      </c>
      <c r="D51" s="62">
        <f t="shared" si="52"/>
        <v>5.7649495788656024E-2</v>
      </c>
      <c r="F51" s="9"/>
      <c r="G51" s="57"/>
    </row>
    <row r="52" spans="1:25" ht="12.95" customHeight="1" x14ac:dyDescent="0.2">
      <c r="A52" s="1" t="s">
        <v>52</v>
      </c>
      <c r="B52" s="9">
        <v>3.1156803465136065E-2</v>
      </c>
      <c r="C52" s="94">
        <f t="shared" si="51"/>
        <v>2.9480701730156371E-2</v>
      </c>
      <c r="D52" s="62">
        <f t="shared" si="52"/>
        <v>6.0637505195292436E-2</v>
      </c>
      <c r="F52" s="9"/>
      <c r="G52" s="57"/>
    </row>
    <row r="53" spans="1:25" ht="12.95" customHeight="1" x14ac:dyDescent="0.2">
      <c r="A53" s="1" t="s">
        <v>41</v>
      </c>
      <c r="B53" s="9">
        <v>3.1954617450396822E-2</v>
      </c>
      <c r="C53" s="94">
        <f t="shared" si="51"/>
        <v>2.8321788275421079E-2</v>
      </c>
      <c r="D53" s="62">
        <f t="shared" si="52"/>
        <v>6.0276405725817897E-2</v>
      </c>
      <c r="F53" s="9"/>
      <c r="G53" s="57"/>
    </row>
    <row r="54" spans="1:25" ht="12.95" customHeight="1" x14ac:dyDescent="0.2">
      <c r="A54" s="1" t="s">
        <v>42</v>
      </c>
      <c r="B54" s="9">
        <v>3.2752431435657606E-2</v>
      </c>
      <c r="C54" s="94">
        <f t="shared" si="51"/>
        <v>2.7182750227890386E-2</v>
      </c>
      <c r="D54" s="62">
        <f t="shared" si="52"/>
        <v>5.9935181663547991E-2</v>
      </c>
      <c r="F54" s="9"/>
      <c r="G54" s="57"/>
      <c r="O54" s="67" t="s">
        <v>122</v>
      </c>
      <c r="P54" s="18" t="str">
        <f>P38</f>
        <v>FY 15/16</v>
      </c>
      <c r="Q54" s="18" t="str">
        <f t="shared" ref="Q54:Y54" si="55">Q38</f>
        <v>FY 16/17</v>
      </c>
      <c r="R54" s="18" t="str">
        <f t="shared" si="55"/>
        <v>FY 17/18</v>
      </c>
      <c r="S54" s="18" t="str">
        <f t="shared" si="55"/>
        <v>FY 18/19</v>
      </c>
      <c r="T54" s="18" t="str">
        <f t="shared" si="55"/>
        <v>FY 19/20</v>
      </c>
      <c r="U54" s="18" t="str">
        <f t="shared" si="55"/>
        <v>FY 20/21</v>
      </c>
      <c r="V54" s="18" t="str">
        <f t="shared" si="55"/>
        <v>FY 21/22</v>
      </c>
      <c r="W54" s="18" t="str">
        <f t="shared" si="55"/>
        <v>FY 22/23</v>
      </c>
      <c r="X54" s="18" t="str">
        <f t="shared" si="55"/>
        <v>FY 23/24</v>
      </c>
      <c r="Y54" s="18" t="str">
        <f t="shared" si="55"/>
        <v>FY 24/25</v>
      </c>
    </row>
    <row r="55" spans="1:25" ht="12.95" customHeight="1" x14ac:dyDescent="0.2">
      <c r="A55" s="1" t="s">
        <v>43</v>
      </c>
      <c r="B55" s="9">
        <v>3.3550245420918341E-2</v>
      </c>
      <c r="C55" s="94">
        <f t="shared" si="51"/>
        <v>1.6549754579081657E-2</v>
      </c>
      <c r="D55" s="62">
        <f t="shared" si="52"/>
        <v>5.0099999999999999E-2</v>
      </c>
      <c r="F55" s="9"/>
      <c r="G55" s="57"/>
      <c r="P55" s="72">
        <f>B46+$B$58</f>
        <v>2.7320929138121158E-2</v>
      </c>
      <c r="Q55" s="72">
        <f>P56</f>
        <v>2.7411093034661431E-2</v>
      </c>
      <c r="R55" s="72">
        <f t="shared" ref="R55:Y55" si="56">Q56</f>
        <v>2.8133474973967496E-2</v>
      </c>
      <c r="S55" s="72">
        <f t="shared" si="56"/>
        <v>3.004049980017004E-2</v>
      </c>
      <c r="T55" s="72">
        <f t="shared" si="56"/>
        <v>3.120265370323131E-2</v>
      </c>
      <c r="U55" s="72">
        <f t="shared" si="56"/>
        <v>3.232972858418369E-2</v>
      </c>
      <c r="V55" s="72">
        <f t="shared" si="56"/>
        <v>3.3456803465136062E-2</v>
      </c>
      <c r="W55" s="72">
        <f t="shared" si="56"/>
        <v>3.4254617450396818E-2</v>
      </c>
      <c r="X55" s="72">
        <f t="shared" si="56"/>
        <v>3.5052431435657602E-2</v>
      </c>
      <c r="Y55" s="72">
        <f t="shared" si="56"/>
        <v>3.5850245420918345E-2</v>
      </c>
    </row>
    <row r="56" spans="1:25" ht="12.95" customHeight="1" x14ac:dyDescent="0.2">
      <c r="C56" s="9"/>
      <c r="P56" s="72">
        <f t="shared" ref="P56:P64" si="57">B47+$B$58</f>
        <v>2.7411093034661431E-2</v>
      </c>
      <c r="Q56" s="72">
        <f t="shared" ref="Q56:Y63" si="58">P57</f>
        <v>2.8133474973967496E-2</v>
      </c>
      <c r="R56" s="72">
        <f t="shared" si="58"/>
        <v>3.004049980017004E-2</v>
      </c>
      <c r="S56" s="72">
        <f t="shared" si="58"/>
        <v>3.120265370323131E-2</v>
      </c>
      <c r="T56" s="72">
        <f t="shared" si="58"/>
        <v>3.232972858418369E-2</v>
      </c>
      <c r="U56" s="72">
        <f t="shared" si="58"/>
        <v>3.3456803465136062E-2</v>
      </c>
      <c r="V56" s="72">
        <f t="shared" si="58"/>
        <v>3.4254617450396818E-2</v>
      </c>
      <c r="W56" s="72">
        <f t="shared" si="58"/>
        <v>3.5052431435657602E-2</v>
      </c>
      <c r="X56" s="72">
        <f t="shared" si="58"/>
        <v>3.5850245420918345E-2</v>
      </c>
      <c r="Y56" s="72">
        <f t="shared" si="58"/>
        <v>3.3550245420918341E-2</v>
      </c>
    </row>
    <row r="57" spans="1:25" ht="12.95" customHeight="1" x14ac:dyDescent="0.2">
      <c r="A57" s="3" t="s">
        <v>48</v>
      </c>
      <c r="B57" s="35">
        <f>AVERAGE(B46:B55)</f>
        <v>2.92052477006444E-2</v>
      </c>
      <c r="C57" s="34">
        <f>AVERAGE(C46:C55)</f>
        <v>2.5533112464842418E-2</v>
      </c>
      <c r="D57" s="62">
        <f t="shared" ref="D57" si="59">AVERAGE(D46:D55)</f>
        <v>5.4738360165486812E-2</v>
      </c>
      <c r="P57" s="72">
        <f t="shared" si="57"/>
        <v>2.8133474973967496E-2</v>
      </c>
      <c r="Q57" s="72">
        <f t="shared" si="58"/>
        <v>3.004049980017004E-2</v>
      </c>
      <c r="R57" s="72">
        <f t="shared" si="58"/>
        <v>3.120265370323131E-2</v>
      </c>
      <c r="S57" s="72">
        <f t="shared" si="58"/>
        <v>3.232972858418369E-2</v>
      </c>
      <c r="T57" s="72">
        <f t="shared" si="58"/>
        <v>3.3456803465136062E-2</v>
      </c>
      <c r="U57" s="72">
        <f t="shared" si="58"/>
        <v>3.4254617450396818E-2</v>
      </c>
      <c r="V57" s="72">
        <f t="shared" si="58"/>
        <v>3.5052431435657602E-2</v>
      </c>
      <c r="W57" s="72">
        <f t="shared" si="58"/>
        <v>3.5850245420918345E-2</v>
      </c>
      <c r="X57" s="72">
        <f t="shared" si="58"/>
        <v>3.3550245420918341E-2</v>
      </c>
      <c r="Y57" s="72">
        <f t="shared" si="58"/>
        <v>3.3550245420918341E-2</v>
      </c>
    </row>
    <row r="58" spans="1:25" ht="12.95" customHeight="1" x14ac:dyDescent="0.2">
      <c r="A58" s="3" t="s">
        <v>55</v>
      </c>
      <c r="B58" s="43">
        <v>2.3E-3</v>
      </c>
      <c r="C58" s="34"/>
      <c r="D58" s="62">
        <f>$B$58</f>
        <v>2.3E-3</v>
      </c>
      <c r="P58" s="72">
        <f t="shared" si="57"/>
        <v>3.004049980017004E-2</v>
      </c>
      <c r="Q58" s="72">
        <f t="shared" si="58"/>
        <v>3.120265370323131E-2</v>
      </c>
      <c r="R58" s="72">
        <f t="shared" si="58"/>
        <v>3.232972858418369E-2</v>
      </c>
      <c r="S58" s="72">
        <f t="shared" si="58"/>
        <v>3.3456803465136062E-2</v>
      </c>
      <c r="T58" s="72">
        <f t="shared" si="58"/>
        <v>3.4254617450396818E-2</v>
      </c>
      <c r="U58" s="72">
        <f t="shared" si="58"/>
        <v>3.5052431435657602E-2</v>
      </c>
      <c r="V58" s="72">
        <f t="shared" si="58"/>
        <v>3.5850245420918345E-2</v>
      </c>
      <c r="W58" s="72">
        <f t="shared" si="58"/>
        <v>3.3550245420918341E-2</v>
      </c>
      <c r="X58" s="72">
        <f t="shared" si="58"/>
        <v>3.3550245420918341E-2</v>
      </c>
      <c r="Y58" s="72">
        <f t="shared" si="58"/>
        <v>3.3550245420918341E-2</v>
      </c>
    </row>
    <row r="59" spans="1:25" ht="12.95" customHeight="1" x14ac:dyDescent="0.2">
      <c r="A59" s="44"/>
      <c r="B59" s="35"/>
      <c r="C59" s="3"/>
      <c r="P59" s="72">
        <f t="shared" si="57"/>
        <v>3.120265370323131E-2</v>
      </c>
      <c r="Q59" s="72">
        <f t="shared" si="58"/>
        <v>3.232972858418369E-2</v>
      </c>
      <c r="R59" s="72">
        <f t="shared" si="58"/>
        <v>3.3456803465136062E-2</v>
      </c>
      <c r="S59" s="72">
        <f t="shared" si="58"/>
        <v>3.4254617450396818E-2</v>
      </c>
      <c r="T59" s="72">
        <f t="shared" si="58"/>
        <v>3.5052431435657602E-2</v>
      </c>
      <c r="U59" s="72">
        <f t="shared" si="58"/>
        <v>3.5850245420918345E-2</v>
      </c>
      <c r="V59" s="72">
        <f t="shared" si="58"/>
        <v>3.3550245420918341E-2</v>
      </c>
      <c r="W59" s="72">
        <f t="shared" si="58"/>
        <v>3.3550245420918341E-2</v>
      </c>
      <c r="X59" s="72">
        <f t="shared" si="58"/>
        <v>3.3550245420918341E-2</v>
      </c>
      <c r="Y59" s="72">
        <f t="shared" si="58"/>
        <v>3.3550245420918341E-2</v>
      </c>
    </row>
    <row r="60" spans="1:25" ht="12.95" customHeight="1" x14ac:dyDescent="0.2">
      <c r="P60" s="72">
        <f t="shared" si="57"/>
        <v>3.232972858418369E-2</v>
      </c>
      <c r="Q60" s="72">
        <f t="shared" si="58"/>
        <v>3.3456803465136062E-2</v>
      </c>
      <c r="R60" s="72">
        <f t="shared" si="58"/>
        <v>3.4254617450396818E-2</v>
      </c>
      <c r="S60" s="72">
        <f t="shared" si="58"/>
        <v>3.5052431435657602E-2</v>
      </c>
      <c r="T60" s="72">
        <f t="shared" si="58"/>
        <v>3.5850245420918345E-2</v>
      </c>
      <c r="U60" s="72">
        <f t="shared" si="58"/>
        <v>3.3550245420918341E-2</v>
      </c>
      <c r="V60" s="72">
        <f t="shared" si="58"/>
        <v>3.3550245420918341E-2</v>
      </c>
      <c r="W60" s="72">
        <f t="shared" si="58"/>
        <v>3.3550245420918341E-2</v>
      </c>
      <c r="X60" s="72">
        <f t="shared" si="58"/>
        <v>3.3550245420918341E-2</v>
      </c>
      <c r="Y60" s="72">
        <f t="shared" si="58"/>
        <v>3.3550245420918341E-2</v>
      </c>
    </row>
    <row r="61" spans="1:25" ht="12.95" customHeight="1" x14ac:dyDescent="0.2">
      <c r="A61" s="44" t="s">
        <v>56</v>
      </c>
      <c r="B61" s="56">
        <v>5.0099999999999999E-2</v>
      </c>
      <c r="D61" s="56">
        <f>D57+D58</f>
        <v>5.7038360165486815E-2</v>
      </c>
      <c r="P61" s="72">
        <f t="shared" si="57"/>
        <v>3.3456803465136062E-2</v>
      </c>
      <c r="Q61" s="72">
        <f t="shared" si="58"/>
        <v>3.4254617450396818E-2</v>
      </c>
      <c r="R61" s="72">
        <f t="shared" si="58"/>
        <v>3.5052431435657602E-2</v>
      </c>
      <c r="S61" s="72">
        <f t="shared" si="58"/>
        <v>3.5850245420918345E-2</v>
      </c>
      <c r="T61" s="72">
        <f t="shared" si="58"/>
        <v>3.3550245420918341E-2</v>
      </c>
      <c r="U61" s="72">
        <f t="shared" si="58"/>
        <v>3.3550245420918341E-2</v>
      </c>
      <c r="V61" s="72">
        <f t="shared" si="58"/>
        <v>3.3550245420918341E-2</v>
      </c>
      <c r="W61" s="72">
        <f t="shared" si="58"/>
        <v>3.3550245420918341E-2</v>
      </c>
      <c r="X61" s="72">
        <f t="shared" si="58"/>
        <v>3.3550245420918341E-2</v>
      </c>
      <c r="Y61" s="72">
        <f t="shared" si="58"/>
        <v>3.3550245420918341E-2</v>
      </c>
    </row>
    <row r="62" spans="1:25" ht="12.95" customHeight="1" x14ac:dyDescent="0.2">
      <c r="P62" s="72">
        <f t="shared" si="57"/>
        <v>3.4254617450396818E-2</v>
      </c>
      <c r="Q62" s="72">
        <f t="shared" si="58"/>
        <v>3.5052431435657602E-2</v>
      </c>
      <c r="R62" s="72">
        <f t="shared" si="58"/>
        <v>3.5850245420918345E-2</v>
      </c>
      <c r="S62" s="72">
        <f t="shared" si="58"/>
        <v>3.3550245420918341E-2</v>
      </c>
      <c r="T62" s="72">
        <f t="shared" si="58"/>
        <v>3.3550245420918341E-2</v>
      </c>
      <c r="U62" s="72">
        <f t="shared" si="58"/>
        <v>3.3550245420918341E-2</v>
      </c>
      <c r="V62" s="72">
        <f t="shared" si="58"/>
        <v>3.3550245420918341E-2</v>
      </c>
      <c r="W62" s="72">
        <f t="shared" si="58"/>
        <v>3.3550245420918341E-2</v>
      </c>
      <c r="X62" s="72">
        <f t="shared" si="58"/>
        <v>3.3550245420918341E-2</v>
      </c>
      <c r="Y62" s="72">
        <f t="shared" si="58"/>
        <v>3.3550245420918341E-2</v>
      </c>
    </row>
    <row r="63" spans="1:25" ht="12.95" customHeight="1" x14ac:dyDescent="0.2">
      <c r="P63" s="72">
        <f t="shared" si="57"/>
        <v>3.5052431435657602E-2</v>
      </c>
      <c r="Q63" s="72">
        <f t="shared" si="58"/>
        <v>3.5850245420918345E-2</v>
      </c>
      <c r="R63" s="72">
        <f t="shared" si="58"/>
        <v>3.3550245420918341E-2</v>
      </c>
      <c r="S63" s="72">
        <f t="shared" si="58"/>
        <v>3.3550245420918341E-2</v>
      </c>
      <c r="T63" s="72">
        <f t="shared" si="58"/>
        <v>3.3550245420918341E-2</v>
      </c>
      <c r="U63" s="72">
        <f t="shared" si="58"/>
        <v>3.3550245420918341E-2</v>
      </c>
      <c r="V63" s="72">
        <f t="shared" si="58"/>
        <v>3.3550245420918341E-2</v>
      </c>
      <c r="W63" s="72">
        <f t="shared" si="58"/>
        <v>3.3550245420918341E-2</v>
      </c>
      <c r="X63" s="72">
        <f t="shared" si="58"/>
        <v>3.3550245420918341E-2</v>
      </c>
      <c r="Y63" s="72">
        <f t="shared" si="58"/>
        <v>3.3550245420918341E-2</v>
      </c>
    </row>
    <row r="64" spans="1:25" ht="12.95" customHeight="1" x14ac:dyDescent="0.2">
      <c r="P64" s="72">
        <f t="shared" si="57"/>
        <v>3.5850245420918345E-2</v>
      </c>
      <c r="Q64" s="72">
        <f>$B$55</f>
        <v>3.3550245420918341E-2</v>
      </c>
      <c r="R64" s="72">
        <f t="shared" ref="R64:Y64" si="60">$B$55</f>
        <v>3.3550245420918341E-2</v>
      </c>
      <c r="S64" s="72">
        <f t="shared" si="60"/>
        <v>3.3550245420918341E-2</v>
      </c>
      <c r="T64" s="72">
        <f t="shared" si="60"/>
        <v>3.3550245420918341E-2</v>
      </c>
      <c r="U64" s="72">
        <f t="shared" si="60"/>
        <v>3.3550245420918341E-2</v>
      </c>
      <c r="V64" s="72">
        <f t="shared" si="60"/>
        <v>3.3550245420918341E-2</v>
      </c>
      <c r="W64" s="72">
        <f t="shared" si="60"/>
        <v>3.3550245420918341E-2</v>
      </c>
      <c r="X64" s="72">
        <f t="shared" si="60"/>
        <v>3.3550245420918341E-2</v>
      </c>
      <c r="Y64" s="72">
        <f t="shared" si="60"/>
        <v>3.3550245420918341E-2</v>
      </c>
    </row>
    <row r="66" spans="2:26" ht="12.95" customHeight="1" x14ac:dyDescent="0.2">
      <c r="O66" s="72"/>
      <c r="P66" s="72">
        <f>$B$55-AVERAGE(P55:P64)</f>
        <v>2.0449977202739375E-3</v>
      </c>
      <c r="Q66" s="72">
        <f t="shared" ref="Q66:Y66" si="61">$B$55-AVERAGE(Q55:Q64)</f>
        <v>1.4220660919942243E-3</v>
      </c>
      <c r="R66" s="72">
        <f t="shared" si="61"/>
        <v>8.0815085336853609E-4</v>
      </c>
      <c r="S66" s="72">
        <f t="shared" si="61"/>
        <v>2.6647380867345083E-4</v>
      </c>
      <c r="T66" s="72">
        <f t="shared" si="61"/>
        <v>-8.4500753401377249E-5</v>
      </c>
      <c r="U66" s="72">
        <f t="shared" si="61"/>
        <v>-3.1925992517007479E-4</v>
      </c>
      <c r="V66" s="72">
        <f t="shared" si="61"/>
        <v>-4.4131160884353787E-4</v>
      </c>
      <c r="W66" s="72">
        <f t="shared" si="61"/>
        <v>-4.5065580442177344E-4</v>
      </c>
      <c r="X66" s="72">
        <f t="shared" si="61"/>
        <v>-3.8021860147392089E-4</v>
      </c>
      <c r="Y66" s="72">
        <f t="shared" si="61"/>
        <v>-2.299999999999941E-4</v>
      </c>
    </row>
    <row r="67" spans="2:26" ht="12.95" customHeight="1" x14ac:dyDescent="0.2">
      <c r="B67" s="72"/>
      <c r="C67" s="72"/>
      <c r="D67" s="72"/>
      <c r="E67" s="72"/>
      <c r="F67" s="72"/>
      <c r="G67" s="72"/>
      <c r="H67" s="72"/>
      <c r="I67" s="72"/>
      <c r="J67" s="72"/>
      <c r="K67" s="72"/>
      <c r="L67" s="72"/>
      <c r="M67" s="72"/>
      <c r="N67" s="72"/>
      <c r="O67" s="46">
        <f>SUMPRODUCT(P67:Y67,P18:Y18)</f>
        <v>18.858134692317105</v>
      </c>
      <c r="P67" s="107">
        <f>P66*P7</f>
        <v>13.906394287134276</v>
      </c>
      <c r="Q67" s="107">
        <f t="shared" ref="Q67:Y67" si="62">Q66*Q7</f>
        <v>10.040470199180289</v>
      </c>
      <c r="R67" s="107">
        <f t="shared" si="62"/>
        <v>5.9164525915658732</v>
      </c>
      <c r="S67" s="107">
        <f t="shared" si="62"/>
        <v>2.0121349152662402</v>
      </c>
      <c r="T67" s="107">
        <f t="shared" si="62"/>
        <v>-0.65690178137595068</v>
      </c>
      <c r="U67" s="107">
        <f t="shared" si="62"/>
        <v>-2.5534299069889834</v>
      </c>
      <c r="V67" s="107">
        <f t="shared" si="62"/>
        <v>-3.529595077497492</v>
      </c>
      <c r="W67" s="107">
        <f t="shared" si="62"/>
        <v>-3.6043296325266283</v>
      </c>
      <c r="X67" s="107">
        <f t="shared" si="62"/>
        <v>-3.040975304620027</v>
      </c>
      <c r="Y67" s="107">
        <f t="shared" si="62"/>
        <v>-1.839532093777799</v>
      </c>
      <c r="Z67" s="72"/>
    </row>
    <row r="68" spans="2:26" ht="12.95" customHeight="1" x14ac:dyDescent="0.2">
      <c r="B68" s="72"/>
      <c r="C68" s="72"/>
      <c r="D68" s="72"/>
      <c r="E68" s="72"/>
      <c r="F68" s="72"/>
      <c r="G68" s="72"/>
      <c r="H68" s="72"/>
      <c r="I68" s="72"/>
      <c r="J68" s="72"/>
      <c r="K68" s="72"/>
      <c r="L68" s="72"/>
      <c r="M68" s="72"/>
      <c r="N68" s="72"/>
      <c r="O68" s="68">
        <f>O67/P7</f>
        <v>2.7731733803985563E-3</v>
      </c>
      <c r="P68" s="72"/>
      <c r="Q68" s="72"/>
      <c r="R68" s="72"/>
      <c r="S68" s="72"/>
      <c r="T68" s="72"/>
      <c r="U68" s="72"/>
      <c r="V68" s="72"/>
      <c r="W68" s="72"/>
      <c r="X68" s="72"/>
      <c r="Y68" s="72"/>
      <c r="Z68" s="72"/>
    </row>
    <row r="69" spans="2:26" ht="12.95" customHeight="1" x14ac:dyDescent="0.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2:26" ht="12.95" customHeight="1" x14ac:dyDescent="0.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2:26" ht="12.95" customHeight="1" x14ac:dyDescent="0.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2:26" ht="12.95" customHeight="1" x14ac:dyDescent="0.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2:26" ht="12.95" customHeight="1" x14ac:dyDescent="0.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2:26" ht="12.95" customHeight="1" x14ac:dyDescent="0.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2:26" ht="12.95" customHeight="1" x14ac:dyDescent="0.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2:26" ht="12.95" customHeight="1" x14ac:dyDescent="0.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8" spans="2:26" ht="12.95" customHeight="1" x14ac:dyDescent="0.2">
      <c r="B78" s="72"/>
      <c r="C78" s="72"/>
      <c r="D78" s="72"/>
      <c r="E78" s="72"/>
      <c r="F78" s="72"/>
      <c r="G78" s="72"/>
      <c r="H78" s="72"/>
      <c r="I78" s="72"/>
      <c r="J78" s="72"/>
      <c r="K78" s="72"/>
      <c r="L78" s="72"/>
      <c r="M78" s="72"/>
      <c r="N78" s="72"/>
      <c r="O78" s="72"/>
      <c r="P78" s="72"/>
      <c r="Q78" s="72"/>
      <c r="R78" s="72"/>
      <c r="S78" s="72"/>
      <c r="T78" s="72"/>
      <c r="U78" s="72"/>
      <c r="V78" s="72"/>
      <c r="W78" s="72"/>
      <c r="X78" s="72"/>
      <c r="Y78" s="72"/>
    </row>
    <row r="82" spans="1:25" ht="12.95" customHeight="1" x14ac:dyDescent="0.2">
      <c r="B82" s="118" t="str">
        <f>B3</f>
        <v>FY 01/02</v>
      </c>
      <c r="C82" s="118" t="str">
        <f t="shared" ref="C82:Y82" si="63">C3</f>
        <v>FY 02/03</v>
      </c>
      <c r="D82" s="118" t="str">
        <f t="shared" si="63"/>
        <v>FY 03/04</v>
      </c>
      <c r="E82" s="118" t="str">
        <f t="shared" si="63"/>
        <v>FY 04/05</v>
      </c>
      <c r="F82" s="118" t="str">
        <f t="shared" si="63"/>
        <v>FY 05/06</v>
      </c>
      <c r="G82" s="118" t="str">
        <f t="shared" si="63"/>
        <v>FY 06/07</v>
      </c>
      <c r="H82" s="118" t="str">
        <f t="shared" si="63"/>
        <v>FY 07/08</v>
      </c>
      <c r="I82" s="118" t="str">
        <f t="shared" si="63"/>
        <v>FY 08/09</v>
      </c>
      <c r="J82" s="118" t="str">
        <f t="shared" si="63"/>
        <v>FY 09/10</v>
      </c>
      <c r="K82" s="118" t="str">
        <f t="shared" si="63"/>
        <v>FY 10/11</v>
      </c>
      <c r="L82" s="118" t="str">
        <f t="shared" si="63"/>
        <v>FY 11/12</v>
      </c>
      <c r="M82" s="118" t="str">
        <f t="shared" si="63"/>
        <v>FY 12/13</v>
      </c>
      <c r="N82" s="118" t="str">
        <f t="shared" si="63"/>
        <v>FY 13/14</v>
      </c>
      <c r="O82" s="118" t="str">
        <f t="shared" si="63"/>
        <v>FY 14/15</v>
      </c>
      <c r="P82" s="118" t="str">
        <f t="shared" si="63"/>
        <v>FY 15/16</v>
      </c>
      <c r="Q82" s="118" t="str">
        <f t="shared" si="63"/>
        <v>FY 16/17</v>
      </c>
      <c r="R82" s="118" t="str">
        <f t="shared" si="63"/>
        <v>FY 17/18</v>
      </c>
      <c r="S82" s="118" t="str">
        <f t="shared" si="63"/>
        <v>FY 18/19</v>
      </c>
      <c r="T82" s="118" t="str">
        <f t="shared" si="63"/>
        <v>FY 19/20</v>
      </c>
      <c r="U82" s="118" t="str">
        <f t="shared" si="63"/>
        <v>FY 20/21</v>
      </c>
      <c r="V82" s="118" t="str">
        <f t="shared" si="63"/>
        <v>FY 21/22</v>
      </c>
      <c r="W82" s="118" t="str">
        <f t="shared" si="63"/>
        <v>FY 22/23</v>
      </c>
      <c r="X82" s="118" t="str">
        <f t="shared" si="63"/>
        <v>FY 23/24</v>
      </c>
      <c r="Y82" s="118" t="str">
        <f t="shared" si="63"/>
        <v>FY 24/25</v>
      </c>
    </row>
    <row r="83" spans="1:25" ht="12.95" customHeight="1" x14ac:dyDescent="0.2">
      <c r="A83" s="1" t="s">
        <v>124</v>
      </c>
      <c r="B83" s="9">
        <v>1.1561200000000271E-2</v>
      </c>
      <c r="C83" s="9">
        <v>1.1683310847181803E-2</v>
      </c>
      <c r="D83" s="9">
        <v>1.1901120824323314E-2</v>
      </c>
      <c r="E83" s="9">
        <v>1.187799286514324E-2</v>
      </c>
      <c r="F83" s="9">
        <v>1.1361681865143237E-2</v>
      </c>
      <c r="G83" s="9">
        <v>1.0852934696504262E-2</v>
      </c>
      <c r="H83" s="9">
        <v>1.0516416656914513E-2</v>
      </c>
      <c r="I83" s="9">
        <v>1.1147216864532735E-2</v>
      </c>
      <c r="J83" s="9">
        <v>1.4519371145103372E-2</v>
      </c>
      <c r="K83" s="9">
        <v>1.6163490547595461E-2</v>
      </c>
      <c r="L83" s="9">
        <v>1.7843010313116948E-2</v>
      </c>
      <c r="M83" s="9">
        <v>1.9684990704905793E-2</v>
      </c>
      <c r="N83" s="9">
        <v>2.1274458302472488E-2</v>
      </c>
      <c r="O83" s="9">
        <v>2.2966681354439095E-2</v>
      </c>
      <c r="P83" s="9">
        <v>2.3981847812347235E-2</v>
      </c>
      <c r="Q83" s="9">
        <v>2.4989450438894351E-2</v>
      </c>
      <c r="R83" s="9">
        <v>2.5824823936392231E-2</v>
      </c>
      <c r="S83" s="9">
        <v>2.5692879186682151E-2</v>
      </c>
      <c r="T83" s="9">
        <v>2.2819580364019647E-2</v>
      </c>
      <c r="U83" s="9">
        <v>2.1674316419435697E-2</v>
      </c>
      <c r="V83" s="9">
        <v>2.0493652111822348E-2</v>
      </c>
      <c r="W83" s="9">
        <v>1.9028416330760113E-2</v>
      </c>
      <c r="X83" s="9">
        <v>1.7719994213960043E-2</v>
      </c>
      <c r="Y83" s="9">
        <v>1.6549754579081654E-2</v>
      </c>
    </row>
    <row r="84" spans="1:25" ht="12.95" customHeight="1" x14ac:dyDescent="0.2">
      <c r="A84" s="1" t="s">
        <v>125</v>
      </c>
      <c r="B84" s="9">
        <v>1.1561200000000271E-2</v>
      </c>
      <c r="C84" s="9">
        <v>1.1740764073552375E-2</v>
      </c>
      <c r="D84" s="9">
        <v>1.2040119719903696E-2</v>
      </c>
      <c r="E84" s="9">
        <v>1.1970540951964526E-2</v>
      </c>
      <c r="F84" s="9">
        <v>1.1227232315744283E-2</v>
      </c>
      <c r="G84" s="9">
        <v>1.027962398469923E-2</v>
      </c>
      <c r="H84" s="9">
        <v>9.8131679502948578E-3</v>
      </c>
      <c r="I84" s="9">
        <v>1.1371344118345002E-2</v>
      </c>
      <c r="J84" s="9">
        <v>1.7922100976101706E-2</v>
      </c>
      <c r="K84" s="9">
        <v>2.0090000984024449E-2</v>
      </c>
      <c r="L84" s="9">
        <v>2.2178267759650507E-2</v>
      </c>
      <c r="M84" s="9">
        <v>2.4358878870499395E-2</v>
      </c>
      <c r="N84" s="9">
        <v>2.575426980375627E-2</v>
      </c>
      <c r="O84" s="9">
        <v>2.671121355787719E-2</v>
      </c>
      <c r="P84" s="9">
        <v>2.5533112464842418E-2</v>
      </c>
      <c r="Q84" s="9">
        <v>2.4959240195073812E-2</v>
      </c>
      <c r="R84" s="9">
        <v>2.4367342022626748E-2</v>
      </c>
      <c r="S84" s="9">
        <v>2.3488894492971486E-2</v>
      </c>
      <c r="T84" s="9">
        <v>2.1559721935549291E-2</v>
      </c>
      <c r="U84" s="9">
        <v>2.0495383254384474E-2</v>
      </c>
      <c r="V84" s="9">
        <v>1.9554165103937537E-2</v>
      </c>
      <c r="W84" s="9">
        <v>1.845472262153729E-2</v>
      </c>
      <c r="X84" s="9">
        <v>1.7453815742962113E-2</v>
      </c>
      <c r="Y84" s="9">
        <v>1.6549754579081654E-2</v>
      </c>
    </row>
    <row r="85" spans="1:25" ht="12.95" customHeight="1" x14ac:dyDescent="0.2">
      <c r="A85" s="1" t="s">
        <v>126</v>
      </c>
      <c r="B85" s="72">
        <f>B14</f>
        <v>1.1561200000000271E-2</v>
      </c>
      <c r="C85" s="72">
        <f t="shared" ref="C85:Y85" si="64">C14</f>
        <v>1.1561200000000271E-2</v>
      </c>
      <c r="D85" s="72">
        <f t="shared" si="64"/>
        <v>1.1561200000000271E-2</v>
      </c>
      <c r="E85" s="72">
        <f t="shared" si="64"/>
        <v>1.1561200000000271E-2</v>
      </c>
      <c r="F85" s="72">
        <f t="shared" si="64"/>
        <v>6.398090000000245E-3</v>
      </c>
      <c r="G85" s="72">
        <f t="shared" si="64"/>
        <v>6.398090000000245E-3</v>
      </c>
      <c r="H85" s="72">
        <f t="shared" si="64"/>
        <v>6.398090000000245E-3</v>
      </c>
      <c r="I85" s="72">
        <f t="shared" si="64"/>
        <v>6.398090000000245E-3</v>
      </c>
      <c r="J85" s="72">
        <f t="shared" si="64"/>
        <v>6.398090000000245E-3</v>
      </c>
      <c r="K85" s="72">
        <f t="shared" si="64"/>
        <v>2.8002394024921169E-2</v>
      </c>
      <c r="L85" s="72">
        <f t="shared" si="64"/>
        <v>2.8002394024921169E-2</v>
      </c>
      <c r="M85" s="72">
        <f t="shared" si="64"/>
        <v>2.8002394024921169E-2</v>
      </c>
      <c r="N85" s="72">
        <f t="shared" si="64"/>
        <v>2.8002394024921169E-2</v>
      </c>
      <c r="O85" s="72">
        <f t="shared" si="64"/>
        <v>2.8002394024921169E-2</v>
      </c>
      <c r="P85" s="72">
        <f t="shared" si="64"/>
        <v>1.6549754579081657E-2</v>
      </c>
      <c r="Q85" s="72">
        <f t="shared" si="64"/>
        <v>1.6549754579081654E-2</v>
      </c>
      <c r="R85" s="72">
        <f t="shared" si="64"/>
        <v>1.6549754579081654E-2</v>
      </c>
      <c r="S85" s="72">
        <f t="shared" si="64"/>
        <v>1.6549754579081654E-2</v>
      </c>
      <c r="T85" s="72">
        <f t="shared" si="64"/>
        <v>1.6549754579081654E-2</v>
      </c>
      <c r="U85" s="72">
        <f t="shared" si="64"/>
        <v>1.6549754579081654E-2</v>
      </c>
      <c r="V85" s="72">
        <f t="shared" si="64"/>
        <v>1.6549754579081654E-2</v>
      </c>
      <c r="W85" s="72">
        <f t="shared" si="64"/>
        <v>1.6549754579081654E-2</v>
      </c>
      <c r="X85" s="72">
        <f t="shared" si="64"/>
        <v>1.6549754579081654E-2</v>
      </c>
      <c r="Y85" s="72">
        <f t="shared" si="64"/>
        <v>1.6549754579081654E-2</v>
      </c>
    </row>
    <row r="90" spans="1:25" ht="12.95" customHeight="1" x14ac:dyDescent="0.2">
      <c r="F90" s="103"/>
      <c r="G90" s="103"/>
      <c r="H90" s="103"/>
      <c r="I90" s="103"/>
      <c r="J90" s="103"/>
    </row>
    <row r="96" spans="1:25" ht="12.95" customHeight="1" x14ac:dyDescent="0.2">
      <c r="B96" s="1" t="s">
        <v>127</v>
      </c>
      <c r="C96" s="1" t="s">
        <v>128</v>
      </c>
    </row>
    <row r="97" spans="1:8" ht="12.95" customHeight="1" x14ac:dyDescent="0.2">
      <c r="A97" s="1" t="s">
        <v>63</v>
      </c>
      <c r="B97" s="121">
        <f>E97+F97</f>
        <v>0</v>
      </c>
      <c r="C97" s="121"/>
      <c r="E97" s="121">
        <v>0</v>
      </c>
      <c r="F97" s="121">
        <v>0</v>
      </c>
      <c r="G97" s="121"/>
      <c r="H97" s="121"/>
    </row>
    <row r="98" spans="1:8" ht="12.95" customHeight="1" x14ac:dyDescent="0.2">
      <c r="A98" s="1" t="s">
        <v>64</v>
      </c>
      <c r="B98" s="121">
        <f t="shared" ref="B98:B110" si="65">E98+F98</f>
        <v>-0.61568044927234333</v>
      </c>
      <c r="C98" s="121"/>
      <c r="E98" s="121">
        <v>-0.32541319665406454</v>
      </c>
      <c r="F98" s="121">
        <v>-0.29026725261827885</v>
      </c>
      <c r="G98" s="121"/>
      <c r="H98" s="121"/>
    </row>
    <row r="99" spans="1:8" ht="12.95" customHeight="1" x14ac:dyDescent="0.2">
      <c r="A99" s="1" t="s">
        <v>65</v>
      </c>
      <c r="B99" s="121">
        <f t="shared" si="65"/>
        <v>-2.3589385376570098</v>
      </c>
      <c r="C99" s="121"/>
      <c r="E99" s="121">
        <v>-1.2649667132319462</v>
      </c>
      <c r="F99" s="121">
        <v>-1.0939718244250636</v>
      </c>
      <c r="G99" s="121"/>
      <c r="H99" s="121"/>
    </row>
    <row r="100" spans="1:8" ht="12.95" customHeight="1" x14ac:dyDescent="0.2">
      <c r="A100" s="1" t="s">
        <v>66</v>
      </c>
      <c r="B100" s="121">
        <f t="shared" si="65"/>
        <v>-4.0759288128358193</v>
      </c>
      <c r="C100" s="121"/>
      <c r="E100" s="121">
        <v>-2.1851863324662477</v>
      </c>
      <c r="F100" s="121">
        <v>-1.890742480369572</v>
      </c>
      <c r="G100" s="121"/>
      <c r="H100" s="121"/>
    </row>
    <row r="101" spans="1:8" ht="12.95" customHeight="1" x14ac:dyDescent="0.2">
      <c r="A101" s="1" t="s">
        <v>22</v>
      </c>
      <c r="B101" s="121">
        <f t="shared" si="65"/>
        <v>-29.303351347889922</v>
      </c>
      <c r="C101" s="121"/>
      <c r="E101" s="121">
        <v>-14.965004497878395</v>
      </c>
      <c r="F101" s="121">
        <v>-14.338346850011529</v>
      </c>
      <c r="G101" s="121"/>
      <c r="H101" s="121"/>
    </row>
    <row r="102" spans="1:8" ht="12.95" customHeight="1" x14ac:dyDescent="0.2">
      <c r="A102" s="1" t="s">
        <v>23</v>
      </c>
      <c r="B102" s="121">
        <f t="shared" si="65"/>
        <v>-54.185097464621386</v>
      </c>
      <c r="C102" s="121"/>
      <c r="E102" s="121">
        <v>-27.570037348844167</v>
      </c>
      <c r="F102" s="121">
        <v>-26.615060115777219</v>
      </c>
      <c r="G102" s="121"/>
      <c r="H102" s="121"/>
    </row>
    <row r="103" spans="1:8" ht="12.95" customHeight="1" x14ac:dyDescent="0.2">
      <c r="A103" s="1" t="s">
        <v>24</v>
      </c>
      <c r="B103" s="121">
        <f t="shared" si="65"/>
        <v>-80.749547137613447</v>
      </c>
      <c r="C103" s="121"/>
      <c r="E103" s="121">
        <v>-41.078548012958166</v>
      </c>
      <c r="F103" s="121">
        <v>-39.670999124655282</v>
      </c>
      <c r="G103" s="121"/>
      <c r="H103" s="121"/>
    </row>
    <row r="104" spans="1:8" ht="12.95" customHeight="1" x14ac:dyDescent="0.2">
      <c r="A104" s="1" t="s">
        <v>25</v>
      </c>
      <c r="B104" s="121">
        <f t="shared" si="65"/>
        <v>-122.51428085928289</v>
      </c>
      <c r="C104" s="121"/>
      <c r="E104" s="121">
        <v>-62.919639630089492</v>
      </c>
      <c r="F104" s="121">
        <v>-59.5946412291934</v>
      </c>
      <c r="G104" s="121"/>
      <c r="H104" s="121"/>
    </row>
    <row r="105" spans="1:8" ht="12.95" customHeight="1" x14ac:dyDescent="0.2">
      <c r="A105" s="1" t="s">
        <v>26</v>
      </c>
      <c r="B105" s="121">
        <f t="shared" si="65"/>
        <v>-220.82626656892961</v>
      </c>
      <c r="C105" s="121"/>
      <c r="E105" s="121">
        <v>-115.6379694074282</v>
      </c>
      <c r="F105" s="121">
        <v>-105.1882971615014</v>
      </c>
      <c r="G105" s="121"/>
      <c r="H105" s="121"/>
    </row>
    <row r="106" spans="1:8" ht="12.95" customHeight="1" x14ac:dyDescent="0.2">
      <c r="A106" s="1" t="s">
        <v>27</v>
      </c>
      <c r="B106" s="121">
        <f t="shared" si="65"/>
        <v>-168.40835033381282</v>
      </c>
      <c r="C106" s="121"/>
      <c r="E106" s="121">
        <v>-89.528298935231476</v>
      </c>
      <c r="F106" s="121">
        <v>-78.880051398581344</v>
      </c>
      <c r="G106" s="121"/>
      <c r="H106" s="121"/>
    </row>
    <row r="107" spans="1:8" ht="12.95" customHeight="1" x14ac:dyDescent="0.2">
      <c r="A107" s="1" t="s">
        <v>28</v>
      </c>
      <c r="B107" s="121">
        <f t="shared" si="65"/>
        <v>-122.52034565934633</v>
      </c>
      <c r="C107" s="121"/>
      <c r="E107" s="121">
        <v>-66.815504905829982</v>
      </c>
      <c r="F107" s="121">
        <v>-55.704840753516351</v>
      </c>
      <c r="G107" s="121"/>
      <c r="H107" s="121"/>
    </row>
    <row r="108" spans="1:8" ht="12.95" customHeight="1" x14ac:dyDescent="0.2">
      <c r="A108" s="1" t="s">
        <v>29</v>
      </c>
      <c r="B108" s="121">
        <f t="shared" si="65"/>
        <v>-89.691107526701671</v>
      </c>
      <c r="C108" s="121"/>
      <c r="E108" s="121">
        <v>-51.099720865351294</v>
      </c>
      <c r="F108" s="121">
        <v>-38.59138666135037</v>
      </c>
      <c r="G108" s="121"/>
      <c r="H108" s="121"/>
    </row>
    <row r="109" spans="1:8" ht="12.95" customHeight="1" x14ac:dyDescent="0.2">
      <c r="A109" s="1" t="s">
        <v>30</v>
      </c>
      <c r="B109" s="121">
        <f t="shared" si="65"/>
        <v>-67.042106182068267</v>
      </c>
      <c r="C109" s="121"/>
      <c r="E109" s="121">
        <v>-40.781406408323093</v>
      </c>
      <c r="F109" s="121">
        <v>-26.26069977374517</v>
      </c>
      <c r="G109" s="121"/>
      <c r="H109" s="121"/>
    </row>
    <row r="110" spans="1:8" ht="12.95" customHeight="1" x14ac:dyDescent="0.2">
      <c r="A110" s="1" t="s">
        <v>31</v>
      </c>
      <c r="B110" s="121">
        <f t="shared" si="65"/>
        <v>-53.255139143969714</v>
      </c>
      <c r="C110" s="121">
        <f>G110+H110</f>
        <v>-495.8269022362224</v>
      </c>
      <c r="E110" s="121">
        <v>-35.068518958250195</v>
      </c>
      <c r="F110" s="121">
        <v>-18.186620185719519</v>
      </c>
      <c r="G110" s="121">
        <v>-263.73431975123583</v>
      </c>
      <c r="H110" s="121">
        <v>-232.09258248498656</v>
      </c>
    </row>
  </sheetData>
  <mergeCells count="1">
    <mergeCell ref="C44:D44"/>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Normal="100" workbookViewId="0">
      <selection sqref="A1:G1"/>
    </sheetView>
  </sheetViews>
  <sheetFormatPr defaultRowHeight="12" x14ac:dyDescent="0.2"/>
  <cols>
    <col min="1" max="1" width="9.140625" style="38"/>
    <col min="2" max="7" width="13.5703125" style="38" customWidth="1"/>
    <col min="8" max="8" width="7.5703125" style="38" customWidth="1"/>
    <col min="9" max="15" width="13.5703125" style="38" customWidth="1"/>
    <col min="16" max="16384" width="9.140625" style="38"/>
  </cols>
  <sheetData>
    <row r="1" spans="1:17" x14ac:dyDescent="0.2">
      <c r="A1" s="140" t="s">
        <v>111</v>
      </c>
      <c r="B1" s="140"/>
      <c r="C1" s="140"/>
      <c r="D1" s="140"/>
      <c r="E1" s="140"/>
      <c r="F1" s="140"/>
      <c r="G1" s="140"/>
      <c r="I1" s="140" t="s">
        <v>110</v>
      </c>
      <c r="J1" s="140"/>
      <c r="K1" s="140"/>
      <c r="L1" s="140"/>
      <c r="M1" s="140"/>
      <c r="N1" s="140"/>
      <c r="O1" s="140"/>
    </row>
    <row r="2" spans="1:17" x14ac:dyDescent="0.2">
      <c r="A2" s="112"/>
      <c r="B2" s="139" t="s">
        <v>108</v>
      </c>
      <c r="C2" s="139"/>
      <c r="D2" s="139"/>
      <c r="E2" s="139" t="s">
        <v>109</v>
      </c>
      <c r="F2" s="139"/>
      <c r="G2" s="139"/>
      <c r="I2" s="112"/>
      <c r="J2" s="139" t="s">
        <v>108</v>
      </c>
      <c r="K2" s="139"/>
      <c r="L2" s="139"/>
      <c r="M2" s="139" t="s">
        <v>109</v>
      </c>
      <c r="N2" s="139"/>
      <c r="O2" s="139"/>
    </row>
    <row r="3" spans="1:17" x14ac:dyDescent="0.2">
      <c r="A3" s="113" t="s">
        <v>106</v>
      </c>
      <c r="B3" s="114" t="s">
        <v>107</v>
      </c>
      <c r="C3" s="114" t="s">
        <v>118</v>
      </c>
      <c r="D3" s="114" t="s">
        <v>50</v>
      </c>
      <c r="E3" s="114" t="s">
        <v>107</v>
      </c>
      <c r="F3" s="114" t="s">
        <v>118</v>
      </c>
      <c r="G3" s="114" t="s">
        <v>50</v>
      </c>
      <c r="I3" s="113" t="s">
        <v>106</v>
      </c>
      <c r="J3" s="114" t="s">
        <v>107</v>
      </c>
      <c r="K3" s="114" t="s">
        <v>118</v>
      </c>
      <c r="L3" s="114" t="s">
        <v>50</v>
      </c>
      <c r="M3" s="114" t="s">
        <v>107</v>
      </c>
      <c r="N3" s="114" t="s">
        <v>118</v>
      </c>
      <c r="O3" s="114" t="s">
        <v>50</v>
      </c>
      <c r="Q3" s="111" t="s">
        <v>123</v>
      </c>
    </row>
    <row r="4" spans="1:17" ht="18.75" customHeight="1" x14ac:dyDescent="0.2">
      <c r="A4" s="38">
        <v>1</v>
      </c>
      <c r="B4" s="119">
        <v>-76.175084684629269</v>
      </c>
      <c r="C4" s="119">
        <v>-276.15654734455899</v>
      </c>
      <c r="D4" s="119">
        <f>B4+C4</f>
        <v>-352.33163202918826</v>
      </c>
      <c r="E4" s="119">
        <v>96.047859048734523</v>
      </c>
      <c r="F4" s="119">
        <v>-317.67982001594459</v>
      </c>
      <c r="G4" s="119">
        <f>E4+F4</f>
        <v>-221.63196096721006</v>
      </c>
      <c r="I4" s="38">
        <v>1</v>
      </c>
      <c r="J4" s="98">
        <f>B4/WTA!$P$7</f>
        <v>-1.1201888232513398E-2</v>
      </c>
      <c r="K4" s="98">
        <f>C4/WTA!$P$7</f>
        <v>-4.0610060242634041E-2</v>
      </c>
      <c r="L4" s="115">
        <f>D4/WTA!$P$7</f>
        <v>-5.1811948475147439E-2</v>
      </c>
      <c r="M4" s="98">
        <f>E4/WTA!$P$7</f>
        <v>1.4124268932427259E-2</v>
      </c>
      <c r="N4" s="98">
        <f>F4/WTA!$P$7</f>
        <v>-4.6716243930368044E-2</v>
      </c>
      <c r="O4" s="115">
        <f>G4/WTA!$P$7</f>
        <v>-3.2591974997940781E-2</v>
      </c>
      <c r="Q4" s="116">
        <f>ABS(N4)/ABS(M4)</f>
        <v>3.3075158901225938</v>
      </c>
    </row>
    <row r="5" spans="1:17" x14ac:dyDescent="0.2">
      <c r="A5" s="38">
        <f>A4+1</f>
        <v>2</v>
      </c>
      <c r="B5" s="119">
        <v>5.6102065215343888</v>
      </c>
      <c r="C5" s="119">
        <v>-251.95832944232961</v>
      </c>
      <c r="D5" s="119">
        <f>B5+C5</f>
        <v>-246.34812292079522</v>
      </c>
      <c r="E5" s="119">
        <v>173.89893870786614</v>
      </c>
      <c r="F5" s="119">
        <v>-282.10498639483188</v>
      </c>
      <c r="G5" s="119">
        <f>E5+F5</f>
        <v>-108.20604768696575</v>
      </c>
      <c r="I5" s="38">
        <f>I4+1</f>
        <v>2</v>
      </c>
      <c r="J5" s="98">
        <f>B5/WTA!$P$7</f>
        <v>8.2500605907730531E-4</v>
      </c>
      <c r="K5" s="98">
        <f>C5/WTA!$P$7</f>
        <v>-3.7051603648998323E-2</v>
      </c>
      <c r="L5" s="115">
        <f>D5/WTA!$P$7</f>
        <v>-3.6226597589921014E-2</v>
      </c>
      <c r="M5" s="98">
        <f>E5/WTA!$P$7</f>
        <v>2.5572619751235853E-2</v>
      </c>
      <c r="N5" s="98">
        <f>F5/WTA!$P$7</f>
        <v>-4.1484804913741978E-2</v>
      </c>
      <c r="O5" s="115">
        <f>G5/WTA!$P$7</f>
        <v>-1.5912185162506122E-2</v>
      </c>
      <c r="Q5" s="116">
        <f t="shared" ref="Q5:Q13" si="0">ABS(N5)/ABS(M5)</f>
        <v>1.6222352389898236</v>
      </c>
    </row>
    <row r="6" spans="1:17" s="70" customFormat="1" x14ac:dyDescent="0.2">
      <c r="A6" s="96">
        <f t="shared" ref="A6:A13" si="1">A5+1</f>
        <v>3</v>
      </c>
      <c r="B6" s="120">
        <v>-35.068518958250195</v>
      </c>
      <c r="C6" s="120">
        <v>-263.73431975123583</v>
      </c>
      <c r="D6" s="120">
        <f>B6+C6</f>
        <v>-298.80283870948602</v>
      </c>
      <c r="E6" s="120">
        <v>135.01812408776289</v>
      </c>
      <c r="F6" s="120">
        <v>-299.52227938218198</v>
      </c>
      <c r="G6" s="120">
        <f>E6+F6</f>
        <v>-164.50415529441909</v>
      </c>
      <c r="I6" s="96">
        <f t="shared" ref="I6:I13" si="2">I5+1</f>
        <v>3</v>
      </c>
      <c r="J6" s="99">
        <f>B6/WTA!$P$7</f>
        <v>-5.1569831720759797E-3</v>
      </c>
      <c r="K6" s="99">
        <f>C6/WTA!$P$7</f>
        <v>-3.8783315898661838E-2</v>
      </c>
      <c r="L6" s="99">
        <f>D6/WTA!$P$7</f>
        <v>-4.394029907073782E-2</v>
      </c>
      <c r="M6" s="99">
        <f>E6/WTA!$P$7</f>
        <v>1.9855021384701275E-2</v>
      </c>
      <c r="N6" s="99">
        <f>F6/WTA!$P$7</f>
        <v>-4.4046096051979518E-2</v>
      </c>
      <c r="O6" s="99">
        <f>G6/WTA!$P$7</f>
        <v>-2.419107466727824E-2</v>
      </c>
      <c r="Q6" s="117">
        <f t="shared" si="0"/>
        <v>2.2183857271449727</v>
      </c>
    </row>
    <row r="7" spans="1:17" x14ac:dyDescent="0.2">
      <c r="A7" s="38">
        <f t="shared" si="1"/>
        <v>4</v>
      </c>
      <c r="B7" s="119">
        <v>-31.337339483055523</v>
      </c>
      <c r="C7" s="119">
        <v>-265.10616453039228</v>
      </c>
      <c r="D7" s="119">
        <f>B7+C7</f>
        <v>-296.44350401344781</v>
      </c>
      <c r="E7" s="119">
        <v>139.44229389563338</v>
      </c>
      <c r="F7" s="119">
        <v>-300.92102135456878</v>
      </c>
      <c r="G7" s="119">
        <f>E7+F7</f>
        <v>-161.4787274589354</v>
      </c>
      <c r="I7" s="38">
        <f t="shared" si="2"/>
        <v>4</v>
      </c>
      <c r="J7" s="98">
        <f>B7/WTA!$P$7</f>
        <v>-4.6082964770809108E-3</v>
      </c>
      <c r="K7" s="98">
        <f>C7/WTA!$P$7</f>
        <v>-3.898505183308304E-2</v>
      </c>
      <c r="L7" s="115">
        <f>D7/WTA!$P$7</f>
        <v>-4.3593348310163947E-2</v>
      </c>
      <c r="M7" s="98">
        <f>E7/WTA!$P$7</f>
        <v>2.0505615419674834E-2</v>
      </c>
      <c r="N7" s="98">
        <f>F7/WTA!$P$7</f>
        <v>-4.4251787339434877E-2</v>
      </c>
      <c r="O7" s="115">
        <f>G7/WTA!$P$7</f>
        <v>-2.3746171919760039E-2</v>
      </c>
      <c r="Q7" s="116">
        <f t="shared" si="0"/>
        <v>2.158032638073176</v>
      </c>
    </row>
    <row r="8" spans="1:17" x14ac:dyDescent="0.2">
      <c r="A8" s="38">
        <f t="shared" si="1"/>
        <v>5</v>
      </c>
      <c r="B8" s="119">
        <v>-32.66008240838589</v>
      </c>
      <c r="C8" s="119">
        <v>-268.53446465520693</v>
      </c>
      <c r="D8" s="119">
        <f t="shared" ref="D8:D13" si="3">B8+C8</f>
        <v>-301.19454706359284</v>
      </c>
      <c r="E8" s="119">
        <v>132.69408313755565</v>
      </c>
      <c r="F8" s="119">
        <v>-303.28548345357154</v>
      </c>
      <c r="G8" s="119">
        <f t="shared" ref="G8:G13" si="4">E8+F8</f>
        <v>-170.59140031601589</v>
      </c>
      <c r="I8" s="38">
        <f t="shared" si="2"/>
        <v>5</v>
      </c>
      <c r="J8" s="98">
        <f>B8/WTA!$P$7</f>
        <v>-4.8028117634273983E-3</v>
      </c>
      <c r="K8" s="98">
        <f>C8/WTA!$P$7</f>
        <v>-3.9489198759662489E-2</v>
      </c>
      <c r="L8" s="115">
        <f>D8/WTA!$P$7</f>
        <v>-4.4292010523089891E-2</v>
      </c>
      <c r="M8" s="98">
        <f>E8/WTA!$P$7</f>
        <v>1.9513260727922397E-2</v>
      </c>
      <c r="N8" s="98">
        <f>F8/WTA!$P$7</f>
        <v>-4.4599492107636952E-2</v>
      </c>
      <c r="O8" s="115">
        <f>G8/WTA!$P$7</f>
        <v>-2.5086231379714559E-2</v>
      </c>
      <c r="Q8" s="116">
        <f t="shared" si="0"/>
        <v>2.2855991486762406</v>
      </c>
    </row>
    <row r="9" spans="1:17" x14ac:dyDescent="0.2">
      <c r="A9" s="38">
        <f t="shared" si="1"/>
        <v>6</v>
      </c>
      <c r="B9" s="119">
        <v>-47.494618177915747</v>
      </c>
      <c r="C9" s="119">
        <v>-260.42922368994408</v>
      </c>
      <c r="D9" s="119">
        <f t="shared" si="3"/>
        <v>-307.92384186785984</v>
      </c>
      <c r="E9" s="119">
        <v>117.98492586638613</v>
      </c>
      <c r="F9" s="119">
        <v>-298.46480545284942</v>
      </c>
      <c r="G9" s="119">
        <f t="shared" si="4"/>
        <v>-180.47987958646328</v>
      </c>
      <c r="I9" s="38">
        <f t="shared" si="2"/>
        <v>6</v>
      </c>
      <c r="J9" s="98">
        <f>B9/WTA!$P$7</f>
        <v>-6.9842968560856105E-3</v>
      </c>
      <c r="K9" s="98">
        <f>C9/WTA!$P$7</f>
        <v>-3.8297286682815346E-2</v>
      </c>
      <c r="L9" s="115">
        <f>D9/WTA!$P$7</f>
        <v>-4.5281583538900959E-2</v>
      </c>
      <c r="M9" s="98">
        <f>E9/WTA!$P$7</f>
        <v>1.7350213106403306E-2</v>
      </c>
      <c r="N9" s="98">
        <f>F9/WTA!$P$7</f>
        <v>-4.3890589762564512E-2</v>
      </c>
      <c r="O9" s="115">
        <f>G9/WTA!$P$7</f>
        <v>-2.654037665616121E-2</v>
      </c>
      <c r="Q9" s="116">
        <f t="shared" si="0"/>
        <v>2.529685917596376</v>
      </c>
    </row>
    <row r="10" spans="1:17" x14ac:dyDescent="0.2">
      <c r="A10" s="38">
        <f t="shared" si="1"/>
        <v>7</v>
      </c>
      <c r="B10" s="119">
        <v>10.173748723818164</v>
      </c>
      <c r="C10" s="119">
        <v>-244.02787205990842</v>
      </c>
      <c r="D10" s="119">
        <f t="shared" si="3"/>
        <v>-233.85412333609025</v>
      </c>
      <c r="E10" s="119">
        <v>185.86443244841777</v>
      </c>
      <c r="F10" s="119">
        <v>-276.30116035065242</v>
      </c>
      <c r="G10" s="119">
        <f t="shared" si="4"/>
        <v>-90.436727902234651</v>
      </c>
      <c r="I10" s="38">
        <f t="shared" si="2"/>
        <v>7</v>
      </c>
      <c r="J10" s="98">
        <f>B10/WTA!$P$7</f>
        <v>1.4960954304378078E-3</v>
      </c>
      <c r="K10" s="98">
        <f>C10/WTA!$P$7</f>
        <v>-3.5885394282794379E-2</v>
      </c>
      <c r="L10" s="115">
        <f>D10/WTA!$P$7</f>
        <v>-3.4389298852356573E-2</v>
      </c>
      <c r="M10" s="98">
        <f>E10/WTA!$P$7</f>
        <v>2.7332199331401966E-2</v>
      </c>
      <c r="N10" s="98">
        <f>F10/WTA!$P$7</f>
        <v>-4.0631326234499138E-2</v>
      </c>
      <c r="O10" s="115">
        <f>G10/WTA!$P$7</f>
        <v>-1.3299126903097171E-2</v>
      </c>
      <c r="Q10" s="116">
        <f t="shared" si="0"/>
        <v>1.4865736101894225</v>
      </c>
    </row>
    <row r="11" spans="1:17" x14ac:dyDescent="0.2">
      <c r="A11" s="38">
        <f t="shared" si="1"/>
        <v>8</v>
      </c>
      <c r="B11" s="119">
        <v>-19.781083053325808</v>
      </c>
      <c r="C11" s="119">
        <v>-252.79516045108801</v>
      </c>
      <c r="D11" s="119">
        <f t="shared" si="3"/>
        <v>-272.57624350441381</v>
      </c>
      <c r="E11" s="119">
        <v>151.08734078391529</v>
      </c>
      <c r="F11" s="119">
        <v>-288.07478716150479</v>
      </c>
      <c r="G11" s="119">
        <f t="shared" si="4"/>
        <v>-136.98744637758949</v>
      </c>
      <c r="I11" s="38">
        <f t="shared" si="2"/>
        <v>8</v>
      </c>
      <c r="J11" s="98">
        <f>B11/WTA!$P$7</f>
        <v>-2.9088970809655356E-3</v>
      </c>
      <c r="K11" s="98">
        <f>C11/WTA!$P$7</f>
        <v>-3.7174663406246013E-2</v>
      </c>
      <c r="L11" s="115">
        <f>D11/WTA!$P$7</f>
        <v>-4.0083560487211553E-2</v>
      </c>
      <c r="M11" s="98">
        <f>E11/WTA!$P$7</f>
        <v>2.2218071851393559E-2</v>
      </c>
      <c r="N11" s="98">
        <f>F11/WTA!$P$7</f>
        <v>-4.2362690921161621E-2</v>
      </c>
      <c r="O11" s="115">
        <f>G11/WTA!$P$7</f>
        <v>-2.0144619069768062E-2</v>
      </c>
      <c r="Q11" s="116">
        <f t="shared" si="0"/>
        <v>1.9066771952357582</v>
      </c>
    </row>
    <row r="12" spans="1:17" x14ac:dyDescent="0.2">
      <c r="A12" s="38">
        <f t="shared" si="1"/>
        <v>9</v>
      </c>
      <c r="B12" s="119">
        <v>-27.92140978512294</v>
      </c>
      <c r="C12" s="119">
        <v>-256.23031414518721</v>
      </c>
      <c r="D12" s="119">
        <f t="shared" si="3"/>
        <v>-284.15172393031014</v>
      </c>
      <c r="E12" s="119">
        <v>146.07096474937813</v>
      </c>
      <c r="F12" s="119">
        <v>-293.80935098868622</v>
      </c>
      <c r="G12" s="119">
        <f t="shared" si="4"/>
        <v>-147.73838623930808</v>
      </c>
      <c r="I12" s="38">
        <f t="shared" si="2"/>
        <v>9</v>
      </c>
      <c r="J12" s="98">
        <f>B12/WTA!$P$7</f>
        <v>-4.1059686773182525E-3</v>
      </c>
      <c r="K12" s="98">
        <f>C12/WTA!$P$7</f>
        <v>-3.7679818180961604E-2</v>
      </c>
      <c r="L12" s="115">
        <f>D12/WTA!$P$7</f>
        <v>-4.1785786858279855E-2</v>
      </c>
      <c r="M12" s="98">
        <f>E12/WTA!$P$7</f>
        <v>2.1480391231755436E-2</v>
      </c>
      <c r="N12" s="98">
        <f>F12/WTA!$P$7</f>
        <v>-4.3205984280404355E-2</v>
      </c>
      <c r="O12" s="115">
        <f>G12/WTA!$P$7</f>
        <v>-2.172559304864892E-2</v>
      </c>
      <c r="Q12" s="116">
        <f t="shared" si="0"/>
        <v>2.0114151466911361</v>
      </c>
    </row>
    <row r="13" spans="1:17" x14ac:dyDescent="0.2">
      <c r="A13" s="38">
        <f t="shared" si="1"/>
        <v>10</v>
      </c>
      <c r="B13" s="119">
        <v>-17.1457905040767</v>
      </c>
      <c r="C13" s="119">
        <v>-255.74153067111877</v>
      </c>
      <c r="D13" s="119">
        <f t="shared" si="3"/>
        <v>-272.88732117519544</v>
      </c>
      <c r="E13" s="119">
        <v>144.26719750542085</v>
      </c>
      <c r="F13" s="119">
        <v>-289.39636208331819</v>
      </c>
      <c r="G13" s="119">
        <f t="shared" si="4"/>
        <v>-145.12916457789734</v>
      </c>
      <c r="I13" s="38">
        <f t="shared" si="2"/>
        <v>10</v>
      </c>
      <c r="J13" s="98">
        <f>B13/WTA!$P$7</f>
        <v>-2.5213654790135335E-3</v>
      </c>
      <c r="K13" s="98">
        <f>C13/WTA!$P$7</f>
        <v>-3.7607940376439532E-2</v>
      </c>
      <c r="L13" s="115">
        <f>D13/WTA!$P$7</f>
        <v>-4.012930585545306E-2</v>
      </c>
      <c r="M13" s="98">
        <f>E13/WTA!$P$7</f>
        <v>2.1215139159533512E-2</v>
      </c>
      <c r="N13" s="98">
        <f>F13/WTA!$P$7</f>
        <v>-4.2557034447346549E-2</v>
      </c>
      <c r="O13" s="115">
        <f>G13/WTA!$P$7</f>
        <v>-2.1341895287813037E-2</v>
      </c>
      <c r="Q13" s="116">
        <f t="shared" si="0"/>
        <v>2.0059747959853738</v>
      </c>
    </row>
    <row r="14" spans="1:17" x14ac:dyDescent="0.2">
      <c r="J14" s="39"/>
      <c r="K14" s="39"/>
      <c r="L14" s="105"/>
      <c r="M14" s="39"/>
      <c r="N14" s="39"/>
      <c r="O14" s="105"/>
    </row>
    <row r="15" spans="1:17" s="70" customFormat="1" x14ac:dyDescent="0.2">
      <c r="B15" s="97"/>
      <c r="C15" s="97"/>
      <c r="D15" s="97"/>
      <c r="E15" s="97"/>
      <c r="F15" s="97"/>
      <c r="G15" s="97"/>
      <c r="J15" s="100"/>
      <c r="K15" s="100"/>
      <c r="L15" s="100"/>
      <c r="M15" s="100"/>
      <c r="N15" s="100"/>
      <c r="O15" s="100"/>
    </row>
    <row r="17" spans="6:12" x14ac:dyDescent="0.2">
      <c r="F17" s="110"/>
    </row>
    <row r="19" spans="6:12" x14ac:dyDescent="0.2">
      <c r="J19" s="119">
        <f>J4*100</f>
        <v>-1.1201888232513397</v>
      </c>
      <c r="K19" s="119">
        <f t="shared" ref="K19:L19" si="5">K4*100</f>
        <v>-4.0610060242634045</v>
      </c>
      <c r="L19" s="119">
        <f t="shared" si="5"/>
        <v>-5.1811948475147442</v>
      </c>
    </row>
    <row r="20" spans="6:12" x14ac:dyDescent="0.2">
      <c r="J20" s="119">
        <f t="shared" ref="J20:L20" si="6">J5*100</f>
        <v>8.2500605907730534E-2</v>
      </c>
      <c r="K20" s="119">
        <f t="shared" si="6"/>
        <v>-3.7051603648998324</v>
      </c>
      <c r="L20" s="119">
        <f t="shared" si="6"/>
        <v>-3.6226597589921012</v>
      </c>
    </row>
    <row r="21" spans="6:12" x14ac:dyDescent="0.2">
      <c r="J21" s="119">
        <f t="shared" ref="J21:L21" si="7">J6*100</f>
        <v>-0.51569831720759796</v>
      </c>
      <c r="K21" s="119">
        <f t="shared" si="7"/>
        <v>-3.8783315898661836</v>
      </c>
      <c r="L21" s="119">
        <f t="shared" si="7"/>
        <v>-4.394029907073782</v>
      </c>
    </row>
    <row r="22" spans="6:12" x14ac:dyDescent="0.2">
      <c r="J22" s="119">
        <f t="shared" ref="J22:L22" si="8">J7*100</f>
        <v>-0.46082964770809109</v>
      </c>
      <c r="K22" s="119">
        <f t="shared" si="8"/>
        <v>-3.8985051833083038</v>
      </c>
      <c r="L22" s="119">
        <f t="shared" si="8"/>
        <v>-4.3593348310163949</v>
      </c>
    </row>
    <row r="23" spans="6:12" x14ac:dyDescent="0.2">
      <c r="J23" s="119">
        <f t="shared" ref="J23:L23" si="9">J8*100</f>
        <v>-0.48028117634273981</v>
      </c>
      <c r="K23" s="119">
        <f t="shared" si="9"/>
        <v>-3.9489198759662489</v>
      </c>
      <c r="L23" s="119">
        <f t="shared" si="9"/>
        <v>-4.4292010523089891</v>
      </c>
    </row>
    <row r="24" spans="6:12" x14ac:dyDescent="0.2">
      <c r="J24" s="119">
        <f t="shared" ref="J24:L24" si="10">J9*100</f>
        <v>-0.698429685608561</v>
      </c>
      <c r="K24" s="119">
        <f t="shared" si="10"/>
        <v>-3.8297286682815344</v>
      </c>
      <c r="L24" s="119">
        <f t="shared" si="10"/>
        <v>-4.5281583538900962</v>
      </c>
    </row>
    <row r="25" spans="6:12" x14ac:dyDescent="0.2">
      <c r="J25" s="119">
        <f t="shared" ref="J25:L25" si="11">J10*100</f>
        <v>0.14960954304378077</v>
      </c>
      <c r="K25" s="119">
        <f t="shared" si="11"/>
        <v>-3.5885394282794381</v>
      </c>
      <c r="L25" s="119">
        <f t="shared" si="11"/>
        <v>-3.4389298852356571</v>
      </c>
    </row>
    <row r="26" spans="6:12" x14ac:dyDescent="0.2">
      <c r="J26" s="119">
        <f t="shared" ref="J26:L26" si="12">J11*100</f>
        <v>-0.29088970809655357</v>
      </c>
      <c r="K26" s="119">
        <f t="shared" si="12"/>
        <v>-3.7174663406246014</v>
      </c>
      <c r="L26" s="119">
        <f t="shared" si="12"/>
        <v>-4.0083560487211551</v>
      </c>
    </row>
    <row r="27" spans="6:12" x14ac:dyDescent="0.2">
      <c r="J27" s="119">
        <f t="shared" ref="J27:L27" si="13">J12*100</f>
        <v>-0.41059686773182524</v>
      </c>
      <c r="K27" s="119">
        <f t="shared" si="13"/>
        <v>-3.7679818180961604</v>
      </c>
      <c r="L27" s="119">
        <f t="shared" si="13"/>
        <v>-4.1785786858279854</v>
      </c>
    </row>
    <row r="28" spans="6:12" x14ac:dyDescent="0.2">
      <c r="J28" s="119">
        <f t="shared" ref="J28:L28" si="14">J13*100</f>
        <v>-0.25213654790135337</v>
      </c>
      <c r="K28" s="119">
        <f t="shared" si="14"/>
        <v>-3.760794037643953</v>
      </c>
      <c r="L28" s="119">
        <f t="shared" si="14"/>
        <v>-4.0129305855453064</v>
      </c>
    </row>
    <row r="29" spans="6:12" x14ac:dyDescent="0.2">
      <c r="J29" s="119"/>
      <c r="K29" s="119"/>
      <c r="L29" s="119"/>
    </row>
  </sheetData>
  <mergeCells count="6">
    <mergeCell ref="B2:D2"/>
    <mergeCell ref="E2:G2"/>
    <mergeCell ref="J2:L2"/>
    <mergeCell ref="M2:O2"/>
    <mergeCell ref="I1:O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showGridLines="0" zoomScale="90" zoomScaleNormal="90" workbookViewId="0"/>
  </sheetViews>
  <sheetFormatPr defaultRowHeight="12.75" x14ac:dyDescent="0.2"/>
  <cols>
    <col min="1" max="1" width="16.140625" style="1" customWidth="1"/>
    <col min="2" max="3" width="20" style="1" customWidth="1"/>
    <col min="4" max="13" width="17.140625" style="1" customWidth="1"/>
    <col min="14" max="16384" width="9.140625" style="1"/>
  </cols>
  <sheetData>
    <row r="1" spans="1:18" x14ac:dyDescent="0.2">
      <c r="B1" s="41" t="s">
        <v>112</v>
      </c>
      <c r="C1" s="41" t="s">
        <v>113</v>
      </c>
      <c r="D1" s="41" t="s">
        <v>33</v>
      </c>
      <c r="E1" s="82" t="s">
        <v>0</v>
      </c>
      <c r="F1" s="82" t="s">
        <v>34</v>
      </c>
      <c r="G1" s="82" t="s">
        <v>71</v>
      </c>
      <c r="H1" s="82" t="s">
        <v>72</v>
      </c>
    </row>
    <row r="2" spans="1:18" x14ac:dyDescent="0.2">
      <c r="A2" s="1" t="s">
        <v>67</v>
      </c>
      <c r="B2" s="9">
        <v>5.8900000000000001E-2</v>
      </c>
      <c r="C2" s="9">
        <v>5.3600000000000002E-2</v>
      </c>
      <c r="D2" s="9"/>
      <c r="E2" s="84">
        <v>1.6500000000000001E-2</v>
      </c>
      <c r="F2" s="101">
        <f>EFFECT(C2+E2,2)-EFFECT(B2,2)</f>
        <v>1.1561200000000271E-2</v>
      </c>
      <c r="G2" s="109">
        <f>EFFECT(8.05%,2)</f>
        <v>8.2120062499999813E-2</v>
      </c>
      <c r="H2" s="109">
        <f>EFFECT(B2,2)+F2</f>
        <v>7.1328502500000113E-2</v>
      </c>
      <c r="J2" s="9"/>
    </row>
    <row r="3" spans="1:18" x14ac:dyDescent="0.2">
      <c r="A3" s="1" t="s">
        <v>68</v>
      </c>
      <c r="B3" s="9">
        <v>6.08E-2</v>
      </c>
      <c r="C3" s="9">
        <v>5.6099999999999997E-2</v>
      </c>
      <c r="D3" s="9"/>
      <c r="E3" s="84">
        <v>1.09E-2</v>
      </c>
      <c r="F3" s="101">
        <f>EFFECT(C3+E3,2)-EFFECT(B3,2)</f>
        <v>6.398090000000245E-3</v>
      </c>
      <c r="G3" s="109">
        <f>EFFECT(8.5%,2)</f>
        <v>8.6806249999999974E-2</v>
      </c>
      <c r="H3" s="109">
        <f>EFFECT(B3,2)+F3</f>
        <v>6.8122250000000273E-2</v>
      </c>
      <c r="J3" s="9"/>
    </row>
    <row r="4" spans="1:18" ht="19.5" customHeight="1" x14ac:dyDescent="0.2">
      <c r="A4" s="1" t="s">
        <v>69</v>
      </c>
      <c r="B4" s="9">
        <v>6.1631519281250012E-2</v>
      </c>
      <c r="C4" s="9">
        <v>5.6333913306171171E-2</v>
      </c>
      <c r="D4" s="9">
        <f>B4-C4</f>
        <v>5.297605975078841E-3</v>
      </c>
      <c r="E4" s="84">
        <v>3.3300000000000003E-2</v>
      </c>
      <c r="F4" s="84">
        <f>C4+E4-B4</f>
        <v>2.8002394024921169E-2</v>
      </c>
      <c r="G4" s="109">
        <v>9.7199999999999995E-2</v>
      </c>
      <c r="H4" s="109">
        <f t="shared" ref="H4:H5" si="0">B4+F4</f>
        <v>8.9633913306171181E-2</v>
      </c>
    </row>
    <row r="5" spans="1:18" x14ac:dyDescent="0.2">
      <c r="A5" s="1" t="s">
        <v>70</v>
      </c>
      <c r="B5" s="9">
        <v>3.3550245420918341E-2</v>
      </c>
      <c r="C5" s="9">
        <v>2.9254124172808288E-2</v>
      </c>
      <c r="D5" s="9">
        <f>B5-C5</f>
        <v>4.2961212481100533E-3</v>
      </c>
      <c r="E5" s="84">
        <f>5.01%-C5</f>
        <v>2.0845875827191711E-2</v>
      </c>
      <c r="F5" s="84">
        <f>C5+E5-B5</f>
        <v>1.6549754579081657E-2</v>
      </c>
      <c r="G5" s="109">
        <v>5.8500000000000003E-2</v>
      </c>
      <c r="H5" s="109">
        <f t="shared" si="0"/>
        <v>5.0099999999999999E-2</v>
      </c>
    </row>
    <row r="8" spans="1:18" x14ac:dyDescent="0.2">
      <c r="B8" s="41" t="s">
        <v>46</v>
      </c>
      <c r="C8" s="41" t="s">
        <v>59</v>
      </c>
    </row>
    <row r="9" spans="1:18" x14ac:dyDescent="0.2">
      <c r="A9" s="1" t="s">
        <v>63</v>
      </c>
      <c r="B9" s="72">
        <v>6.3799999999999996E-2</v>
      </c>
      <c r="C9" s="93">
        <f>'Pre-CEG SRPs'!I145</f>
        <v>1.2782308471815594E-2</v>
      </c>
      <c r="D9" s="72"/>
    </row>
    <row r="10" spans="1:18" x14ac:dyDescent="0.2">
      <c r="A10" s="1" t="s">
        <v>64</v>
      </c>
      <c r="B10" s="72">
        <v>5.7200000000000001E-2</v>
      </c>
      <c r="C10" s="93">
        <f>'Pre-CEG SRPs'!I396</f>
        <v>1.3739299771415374E-2</v>
      </c>
      <c r="D10" s="72"/>
      <c r="Q10" s="9"/>
      <c r="R10" s="9"/>
    </row>
    <row r="11" spans="1:18" x14ac:dyDescent="0.2">
      <c r="A11" s="1" t="s">
        <v>65</v>
      </c>
      <c r="B11" s="72">
        <v>6.1199999999999997E-2</v>
      </c>
      <c r="C11" s="93">
        <f>'Pre-CEG SRPs'!I648</f>
        <v>1.1329920408199535E-2</v>
      </c>
      <c r="D11" s="72"/>
      <c r="Q11" s="9"/>
      <c r="R11" s="9"/>
    </row>
    <row r="12" spans="1:18" x14ac:dyDescent="0.2">
      <c r="A12" s="1" t="s">
        <v>66</v>
      </c>
      <c r="B12" s="72">
        <v>5.9700000000000003E-2</v>
      </c>
      <c r="C12" s="92">
        <f>'Pre-CEG SRPs'!I899</f>
        <v>8.1371975615390901E-3</v>
      </c>
      <c r="Q12" s="9"/>
      <c r="R12" s="9"/>
    </row>
    <row r="13" spans="1:18" x14ac:dyDescent="0.2">
      <c r="Q13" s="9"/>
      <c r="R13" s="9"/>
    </row>
    <row r="14" spans="1:18" x14ac:dyDescent="0.2">
      <c r="A14" s="3" t="s">
        <v>94</v>
      </c>
      <c r="Q14" s="9"/>
      <c r="R14" s="9"/>
    </row>
    <row r="15" spans="1:18" x14ac:dyDescent="0.2">
      <c r="D15" s="141" t="s">
        <v>93</v>
      </c>
      <c r="E15" s="142"/>
      <c r="F15" s="142"/>
      <c r="G15" s="142"/>
      <c r="H15" s="142"/>
      <c r="I15" s="142"/>
      <c r="J15" s="142"/>
      <c r="K15" s="142"/>
      <c r="L15" s="142"/>
      <c r="M15" s="143"/>
      <c r="Q15" s="9"/>
      <c r="R15" s="9"/>
    </row>
    <row r="16" spans="1:18" x14ac:dyDescent="0.2">
      <c r="D16" s="144" t="s">
        <v>73</v>
      </c>
      <c r="E16" s="144"/>
      <c r="F16" s="144"/>
      <c r="G16" s="144"/>
      <c r="H16" s="144"/>
      <c r="I16" s="144" t="s">
        <v>74</v>
      </c>
      <c r="J16" s="144"/>
      <c r="K16" s="144"/>
      <c r="L16" s="144"/>
      <c r="M16" s="144"/>
      <c r="Q16" s="9"/>
      <c r="R16" s="9"/>
    </row>
    <row r="17" spans="1:18" x14ac:dyDescent="0.2">
      <c r="A17" s="3" t="s">
        <v>75</v>
      </c>
      <c r="B17" s="41" t="s">
        <v>46</v>
      </c>
      <c r="C17" s="41" t="s">
        <v>49</v>
      </c>
      <c r="D17" s="73" t="s">
        <v>76</v>
      </c>
      <c r="E17" s="73" t="s">
        <v>77</v>
      </c>
      <c r="F17" s="73" t="s">
        <v>78</v>
      </c>
      <c r="G17" s="73" t="s">
        <v>79</v>
      </c>
      <c r="H17" s="73" t="s">
        <v>80</v>
      </c>
      <c r="I17" s="73" t="s">
        <v>76</v>
      </c>
      <c r="J17" s="73" t="s">
        <v>77</v>
      </c>
      <c r="K17" s="73" t="s">
        <v>78</v>
      </c>
      <c r="L17" s="73" t="s">
        <v>79</v>
      </c>
      <c r="M17" s="73" t="s">
        <v>80</v>
      </c>
      <c r="Q17" s="9"/>
      <c r="R17" s="9"/>
    </row>
    <row r="18" spans="1:18" x14ac:dyDescent="0.2">
      <c r="A18" s="1" t="s">
        <v>81</v>
      </c>
      <c r="B18" s="9">
        <v>5.9414143240941381E-2</v>
      </c>
      <c r="C18" s="9">
        <f t="shared" ref="C18:C26" si="1">(((1+B18)^0.5)-1)*2</f>
        <v>5.8556915162601531E-2</v>
      </c>
      <c r="D18" s="9">
        <v>6.1999999999999998E-3</v>
      </c>
      <c r="E18" s="9">
        <v>6.3E-3</v>
      </c>
      <c r="F18" s="83">
        <v>6.28E-3</v>
      </c>
      <c r="G18" s="9">
        <v>5.7999999999999996E-3</v>
      </c>
      <c r="H18" s="9">
        <v>5.4999999999999997E-3</v>
      </c>
      <c r="I18" s="9">
        <v>6.1999999999999998E-3</v>
      </c>
      <c r="J18" s="9">
        <v>6.4000000000000003E-3</v>
      </c>
      <c r="K18" s="9">
        <v>6.3E-3</v>
      </c>
      <c r="L18" s="9">
        <v>5.7999999999999996E-3</v>
      </c>
      <c r="M18" s="9">
        <v>5.4999999999999997E-3</v>
      </c>
      <c r="O18" s="9"/>
      <c r="P18" s="72"/>
      <c r="Q18" s="9"/>
      <c r="R18" s="9"/>
    </row>
    <row r="19" spans="1:18" x14ac:dyDescent="0.2">
      <c r="A19" s="1" t="s">
        <v>82</v>
      </c>
      <c r="B19" s="9">
        <v>6.4123208769491055E-2</v>
      </c>
      <c r="C19" s="9">
        <f t="shared" si="1"/>
        <v>6.3126955637477167E-2</v>
      </c>
      <c r="D19" s="9">
        <v>9.7000000000000003E-3</v>
      </c>
      <c r="E19" s="9">
        <v>6.1000000000000004E-3</v>
      </c>
      <c r="F19" s="83">
        <v>7.9299999999999995E-3</v>
      </c>
      <c r="G19" s="9">
        <v>7.0000000000000001E-3</v>
      </c>
      <c r="H19" s="9">
        <v>7.4999999999999997E-3</v>
      </c>
      <c r="I19" s="9">
        <v>9.5999999999999992E-3</v>
      </c>
      <c r="J19" s="9">
        <v>6.1000000000000004E-3</v>
      </c>
      <c r="K19" s="9">
        <v>7.9000000000000008E-3</v>
      </c>
      <c r="L19" s="9">
        <v>7.0000000000000001E-3</v>
      </c>
      <c r="M19" s="9">
        <v>7.4000000000000003E-3</v>
      </c>
      <c r="O19" s="9"/>
      <c r="P19" s="72"/>
      <c r="Q19" s="9"/>
      <c r="R19" s="9"/>
    </row>
    <row r="20" spans="1:18" x14ac:dyDescent="0.2">
      <c r="A20" s="1" t="s">
        <v>83</v>
      </c>
      <c r="B20" s="9">
        <v>7.16679524677971E-2</v>
      </c>
      <c r="C20" s="9">
        <f t="shared" si="1"/>
        <v>7.0427929166139158E-2</v>
      </c>
      <c r="D20" s="9">
        <v>1.78E-2</v>
      </c>
      <c r="E20" s="9">
        <v>1.66E-2</v>
      </c>
      <c r="F20" s="83">
        <v>1.719E-2</v>
      </c>
      <c r="G20" s="9">
        <v>1.7100000000000001E-2</v>
      </c>
      <c r="H20" s="9">
        <v>1.7399999999999999E-2</v>
      </c>
      <c r="I20" s="9">
        <v>1.6400000000000001E-2</v>
      </c>
      <c r="J20" s="9">
        <v>1.43E-2</v>
      </c>
      <c r="K20" s="9">
        <v>1.54E-2</v>
      </c>
      <c r="L20" s="9">
        <v>1.5900000000000001E-2</v>
      </c>
      <c r="M20" s="9">
        <v>1.67E-2</v>
      </c>
      <c r="O20" s="9"/>
      <c r="P20" s="72"/>
      <c r="Q20" s="9"/>
      <c r="R20" s="9"/>
    </row>
    <row r="21" spans="1:18" x14ac:dyDescent="0.2">
      <c r="A21" s="1" t="s">
        <v>84</v>
      </c>
      <c r="B21" s="9">
        <v>5.6651973959383713E-2</v>
      </c>
      <c r="C21" s="9">
        <f t="shared" si="1"/>
        <v>5.5871565987898997E-2</v>
      </c>
      <c r="D21" s="9">
        <v>5.3999999999999999E-2</v>
      </c>
      <c r="E21" s="9">
        <v>3.32E-2</v>
      </c>
      <c r="F21" s="83">
        <v>4.3589999999999997E-2</v>
      </c>
      <c r="G21" s="9">
        <v>4.4499999999999998E-2</v>
      </c>
      <c r="H21" s="9">
        <v>5.0099999999999999E-2</v>
      </c>
      <c r="I21" s="9">
        <v>5.1200000000000002E-2</v>
      </c>
      <c r="J21" s="9">
        <v>2.6499999999999999E-2</v>
      </c>
      <c r="K21" s="9">
        <v>3.8899999999999997E-2</v>
      </c>
      <c r="L21" s="9">
        <v>4.1300000000000003E-2</v>
      </c>
      <c r="M21" s="9">
        <v>4.8800000000000003E-2</v>
      </c>
      <c r="O21" s="9"/>
      <c r="P21" s="72"/>
      <c r="Q21" s="9"/>
      <c r="R21" s="9"/>
    </row>
    <row r="22" spans="1:18" x14ac:dyDescent="0.2">
      <c r="A22" s="1" t="s">
        <v>85</v>
      </c>
      <c r="B22" s="9">
        <v>6.1500827478712772E-2</v>
      </c>
      <c r="C22" s="9">
        <f t="shared" si="1"/>
        <v>6.0583245082530102E-2</v>
      </c>
      <c r="D22" s="9">
        <v>2.5100000000000001E-2</v>
      </c>
      <c r="E22" s="9">
        <v>3.1099999999999999E-2</v>
      </c>
      <c r="F22" s="108">
        <v>2.81E-2</v>
      </c>
      <c r="G22" s="9">
        <v>3.0599999999999999E-2</v>
      </c>
      <c r="H22" s="9">
        <v>3.0300000000000001E-2</v>
      </c>
      <c r="I22" s="9">
        <v>2.58E-2</v>
      </c>
      <c r="J22" s="9">
        <v>3.5700000000000003E-2</v>
      </c>
      <c r="K22" s="9">
        <v>3.0700000000000002E-2</v>
      </c>
      <c r="L22" s="9">
        <v>3.2300000000000002E-2</v>
      </c>
      <c r="M22" s="9">
        <v>3.0599999999999999E-2</v>
      </c>
      <c r="O22" s="9"/>
      <c r="P22" s="72"/>
      <c r="Q22" s="9"/>
      <c r="R22" s="9"/>
    </row>
    <row r="23" spans="1:18" x14ac:dyDescent="0.2">
      <c r="A23" s="1" t="s">
        <v>86</v>
      </c>
      <c r="B23" s="9">
        <v>5.924620461170868E-2</v>
      </c>
      <c r="C23" s="9">
        <f t="shared" si="1"/>
        <v>5.8393747184156908E-2</v>
      </c>
      <c r="D23" s="9">
        <v>1.9900000000000001E-2</v>
      </c>
      <c r="E23" s="9">
        <v>3.49E-2</v>
      </c>
      <c r="F23" s="83">
        <v>2.7369999999999998E-2</v>
      </c>
      <c r="G23" s="9">
        <v>2.7400000000000001E-2</v>
      </c>
      <c r="H23" s="9">
        <v>1.9900000000000001E-2</v>
      </c>
      <c r="I23" s="9">
        <v>2.01E-2</v>
      </c>
      <c r="J23" s="9">
        <v>4.3400000000000001E-2</v>
      </c>
      <c r="K23" s="9">
        <v>3.1800000000000002E-2</v>
      </c>
      <c r="L23" s="9">
        <v>3.1800000000000002E-2</v>
      </c>
      <c r="M23" s="9">
        <v>2.01E-2</v>
      </c>
      <c r="O23" s="9"/>
      <c r="P23" s="72"/>
    </row>
    <row r="24" spans="1:18" x14ac:dyDescent="0.2">
      <c r="A24" s="1" t="s">
        <v>87</v>
      </c>
      <c r="B24" s="9">
        <v>4.8396377085280363E-2</v>
      </c>
      <c r="C24" s="9">
        <f t="shared" si="1"/>
        <v>4.7824579484561536E-2</v>
      </c>
      <c r="D24" s="9">
        <v>2.98E-2</v>
      </c>
      <c r="E24" s="9">
        <v>3.0700000000000002E-2</v>
      </c>
      <c r="F24" s="83">
        <v>3.0249999999999999E-2</v>
      </c>
      <c r="G24" s="9">
        <v>3.0300000000000001E-2</v>
      </c>
      <c r="H24" s="9">
        <v>2.98E-2</v>
      </c>
      <c r="I24" s="9">
        <v>2.9700000000000001E-2</v>
      </c>
      <c r="J24" s="9">
        <v>3.44E-2</v>
      </c>
      <c r="K24" s="9">
        <v>3.2099999999999997E-2</v>
      </c>
      <c r="L24" s="9">
        <v>3.2099999999999997E-2</v>
      </c>
      <c r="M24" s="9">
        <v>2.9700000000000001E-2</v>
      </c>
      <c r="O24" s="9"/>
      <c r="P24" s="72"/>
    </row>
    <row r="25" spans="1:18" x14ac:dyDescent="0.2">
      <c r="A25" s="1" t="s">
        <v>88</v>
      </c>
      <c r="B25" s="9">
        <v>3.9590861749194406E-2</v>
      </c>
      <c r="C25" s="9">
        <f t="shared" si="1"/>
        <v>3.9206572909370241E-2</v>
      </c>
      <c r="D25" s="9">
        <v>2.9700000000000001E-2</v>
      </c>
      <c r="E25" s="9">
        <v>2.81E-2</v>
      </c>
      <c r="F25" s="83">
        <v>2.886E-2</v>
      </c>
      <c r="G25" s="9">
        <v>2.8899999999999999E-2</v>
      </c>
      <c r="H25" s="9">
        <v>2.9700000000000001E-2</v>
      </c>
      <c r="I25" s="9">
        <v>2.9000000000000001E-2</v>
      </c>
      <c r="J25" s="9">
        <v>2.69E-2</v>
      </c>
      <c r="K25" s="9">
        <v>2.8000000000000001E-2</v>
      </c>
      <c r="L25" s="9">
        <v>2.8000000000000001E-2</v>
      </c>
      <c r="M25" s="9">
        <v>2.9000000000000001E-2</v>
      </c>
      <c r="O25" s="9"/>
      <c r="P25" s="72"/>
    </row>
    <row r="26" spans="1:18" x14ac:dyDescent="0.2">
      <c r="A26" s="1" t="s">
        <v>89</v>
      </c>
      <c r="B26" s="9">
        <v>4.4448124450709899E-2</v>
      </c>
      <c r="C26" s="9">
        <f t="shared" si="1"/>
        <v>4.3964896421374355E-2</v>
      </c>
      <c r="D26" s="9">
        <v>0.03</v>
      </c>
      <c r="E26" s="9">
        <v>2.4899999999999999E-2</v>
      </c>
      <c r="F26" s="83">
        <v>2.7459999999999998E-2</v>
      </c>
      <c r="G26" s="9">
        <v>2.75E-2</v>
      </c>
      <c r="H26" s="9">
        <v>0.03</v>
      </c>
      <c r="I26" s="9">
        <v>2.8899999999999999E-2</v>
      </c>
      <c r="J26" s="9">
        <v>1.9900000000000001E-2</v>
      </c>
      <c r="K26" s="9">
        <v>2.4400000000000002E-2</v>
      </c>
      <c r="L26" s="9">
        <v>2.4400000000000002E-2</v>
      </c>
      <c r="M26" s="9">
        <v>2.8899999999999999E-2</v>
      </c>
      <c r="O26" s="9"/>
      <c r="P26" s="72"/>
    </row>
    <row r="27" spans="1:18" x14ac:dyDescent="0.2">
      <c r="B27" s="9"/>
      <c r="C27" s="9"/>
      <c r="D27" s="9"/>
      <c r="E27" s="9"/>
      <c r="F27" s="9"/>
      <c r="G27" s="9"/>
      <c r="H27" s="9"/>
      <c r="I27" s="9"/>
      <c r="J27" s="9"/>
      <c r="K27" s="9"/>
      <c r="L27" s="9"/>
      <c r="M27" s="9"/>
      <c r="O27" s="9"/>
      <c r="P27" s="72"/>
    </row>
    <row r="29" spans="1:18" x14ac:dyDescent="0.2">
      <c r="D29" s="141" t="s">
        <v>90</v>
      </c>
      <c r="E29" s="142"/>
      <c r="F29" s="142"/>
      <c r="G29" s="142"/>
      <c r="H29" s="142"/>
      <c r="I29" s="142"/>
      <c r="J29" s="142"/>
      <c r="K29" s="142"/>
      <c r="L29" s="142"/>
      <c r="M29" s="143"/>
    </row>
    <row r="30" spans="1:18" x14ac:dyDescent="0.2">
      <c r="D30" s="144" t="s">
        <v>73</v>
      </c>
      <c r="E30" s="144"/>
      <c r="F30" s="144"/>
      <c r="G30" s="144"/>
      <c r="H30" s="144"/>
      <c r="I30" s="144" t="s">
        <v>74</v>
      </c>
      <c r="J30" s="144"/>
      <c r="K30" s="144"/>
      <c r="L30" s="144"/>
      <c r="M30" s="144"/>
    </row>
    <row r="31" spans="1:18" x14ac:dyDescent="0.2">
      <c r="C31" s="74" t="s">
        <v>75</v>
      </c>
      <c r="D31" s="73" t="s">
        <v>76</v>
      </c>
      <c r="E31" s="73" t="s">
        <v>77</v>
      </c>
      <c r="F31" s="73" t="s">
        <v>78</v>
      </c>
      <c r="G31" s="73" t="s">
        <v>79</v>
      </c>
      <c r="H31" s="73" t="s">
        <v>80</v>
      </c>
      <c r="I31" s="73" t="s">
        <v>76</v>
      </c>
      <c r="J31" s="73" t="s">
        <v>77</v>
      </c>
      <c r="K31" s="73" t="s">
        <v>78</v>
      </c>
      <c r="L31" s="73" t="s">
        <v>79</v>
      </c>
      <c r="M31" s="73" t="s">
        <v>80</v>
      </c>
    </row>
    <row r="32" spans="1:18" x14ac:dyDescent="0.2">
      <c r="C32" s="1" t="s">
        <v>81</v>
      </c>
      <c r="D32" s="9">
        <f t="shared" ref="D32:D40" si="2">EFFECT($C18+D18,2)-$B18</f>
        <v>6.3911364370044244E-3</v>
      </c>
      <c r="E32" s="9">
        <f t="shared" ref="E32:M32" si="3">EFFECT($C18+E18,2)-$B18</f>
        <v>6.4943767827623511E-3</v>
      </c>
      <c r="F32" s="75">
        <f t="shared" si="3"/>
        <v>6.4737283136105106E-3</v>
      </c>
      <c r="G32" s="9">
        <f t="shared" si="3"/>
        <v>5.9782250539715254E-3</v>
      </c>
      <c r="H32" s="9">
        <f t="shared" si="3"/>
        <v>5.6685940166974202E-3</v>
      </c>
      <c r="I32" s="9">
        <f t="shared" si="3"/>
        <v>6.3911364370044244E-3</v>
      </c>
      <c r="J32" s="9">
        <f t="shared" si="3"/>
        <v>6.5976221285206915E-3</v>
      </c>
      <c r="K32" s="9">
        <f t="shared" si="3"/>
        <v>6.4943767827623511E-3</v>
      </c>
      <c r="L32" s="9">
        <f t="shared" si="3"/>
        <v>5.9782250539715254E-3</v>
      </c>
      <c r="M32" s="9">
        <f t="shared" si="3"/>
        <v>5.6685940166974202E-3</v>
      </c>
    </row>
    <row r="33" spans="1:13" x14ac:dyDescent="0.2">
      <c r="C33" s="1" t="s">
        <v>82</v>
      </c>
      <c r="D33" s="9">
        <f t="shared" si="2"/>
        <v>1.0029688234841974E-2</v>
      </c>
      <c r="E33" s="9">
        <f t="shared" ref="E33:M33" si="4">EFFECT($C19+E19,2)-$B19</f>
        <v>6.3018397146944599E-3</v>
      </c>
      <c r="F33" s="75">
        <f t="shared" si="4"/>
        <v>8.1960196041027805E-3</v>
      </c>
      <c r="G33" s="9">
        <f t="shared" si="4"/>
        <v>7.2331943447313668E-3</v>
      </c>
      <c r="H33" s="9">
        <f t="shared" si="4"/>
        <v>7.7507885836404361E-3</v>
      </c>
      <c r="I33" s="9">
        <f t="shared" si="4"/>
        <v>9.9260493870597793E-3</v>
      </c>
      <c r="J33" s="9">
        <f t="shared" si="4"/>
        <v>6.3018397146944599E-3</v>
      </c>
      <c r="K33" s="9">
        <f t="shared" si="4"/>
        <v>8.1649539747680328E-3</v>
      </c>
      <c r="L33" s="9">
        <f t="shared" si="4"/>
        <v>7.2331943447313668E-3</v>
      </c>
      <c r="M33" s="9">
        <f t="shared" si="4"/>
        <v>7.6472597358589051E-3</v>
      </c>
    </row>
    <row r="34" spans="1:13" x14ac:dyDescent="0.2">
      <c r="C34" s="1" t="s">
        <v>83</v>
      </c>
      <c r="D34" s="9">
        <f t="shared" si="2"/>
        <v>1.8506018569578134E-2</v>
      </c>
      <c r="E34" s="9">
        <f t="shared" ref="E34:M34" si="5">EFFECT($C20+E20,2)-$B20</f>
        <v>1.7253441812078565E-2</v>
      </c>
      <c r="F34" s="75">
        <f t="shared" si="5"/>
        <v>1.7869202076182492E-2</v>
      </c>
      <c r="G34" s="9">
        <f t="shared" si="5"/>
        <v>1.7775261294370362E-2</v>
      </c>
      <c r="H34" s="9">
        <f t="shared" si="5"/>
        <v>1.8088412983744986E-2</v>
      </c>
      <c r="I34" s="9">
        <f t="shared" si="5"/>
        <v>1.7044749019161989E-2</v>
      </c>
      <c r="J34" s="9">
        <f t="shared" si="5"/>
        <v>1.4854682193537708E-2</v>
      </c>
      <c r="K34" s="9">
        <f t="shared" si="5"/>
        <v>1.6001585054579062E-2</v>
      </c>
      <c r="L34" s="9">
        <f t="shared" si="5"/>
        <v>1.652310453687024E-2</v>
      </c>
      <c r="M34" s="9">
        <f t="shared" si="5"/>
        <v>1.7357795708537252E-2</v>
      </c>
    </row>
    <row r="35" spans="1:13" x14ac:dyDescent="0.2">
      <c r="C35" s="1" t="s">
        <v>84</v>
      </c>
      <c r="D35" s="9">
        <f t="shared" si="2"/>
        <v>5.6237532281673379E-2</v>
      </c>
      <c r="E35" s="9">
        <f t="shared" ref="E35:M35" si="6">EFFECT($C21+E21,2)-$B21</f>
        <v>3.4403027995399398E-2</v>
      </c>
      <c r="F35" s="75">
        <f t="shared" si="6"/>
        <v>4.5282742805706648E-2</v>
      </c>
      <c r="G35" s="9">
        <f t="shared" si="6"/>
        <v>4.6238204843231372E-2</v>
      </c>
      <c r="H35" s="9">
        <f t="shared" si="6"/>
        <v>5.2127085227997243E-2</v>
      </c>
      <c r="I35" s="9">
        <f t="shared" si="6"/>
        <v>5.3285672089290574E-2</v>
      </c>
      <c r="J35" s="9">
        <f t="shared" si="6"/>
        <v>2.7415860749339875E-2</v>
      </c>
      <c r="K35" s="9">
        <f t="shared" si="6"/>
        <v>4.0365004458464797E-2</v>
      </c>
      <c r="L35" s="9">
        <f t="shared" si="6"/>
        <v>4.2880170337650562E-2</v>
      </c>
      <c r="M35" s="9">
        <f t="shared" si="6"/>
        <v>5.0758626210105066E-2</v>
      </c>
    </row>
    <row r="36" spans="1:13" x14ac:dyDescent="0.2">
      <c r="C36" s="1" t="s">
        <v>85</v>
      </c>
      <c r="D36" s="9">
        <f t="shared" si="2"/>
        <v>2.6017822225785636E-2</v>
      </c>
      <c r="E36" s="9">
        <f t="shared" ref="E36:M36" si="7">EFFECT($C22+E22,2)-$B22</f>
        <v>3.2283871961032995E-2</v>
      </c>
      <c r="F36" s="92">
        <f t="shared" si="7"/>
        <v>2.9148597093409112E-2</v>
      </c>
      <c r="G36" s="9">
        <f t="shared" si="7"/>
        <v>3.1761013649762804E-2</v>
      </c>
      <c r="H36" s="9">
        <f t="shared" si="7"/>
        <v>3.1447358663000191E-2</v>
      </c>
      <c r="I36" s="9">
        <f t="shared" si="7"/>
        <v>2.6747933861564155E-2</v>
      </c>
      <c r="J36" s="9">
        <f t="shared" si="7"/>
        <v>3.71000334247229E-2</v>
      </c>
      <c r="K36" s="9">
        <f t="shared" si="7"/>
        <v>3.1865575312016503E-2</v>
      </c>
      <c r="L36" s="9">
        <f t="shared" si="7"/>
        <v>3.353924190808244E-2</v>
      </c>
      <c r="M36" s="9">
        <f t="shared" si="7"/>
        <v>3.1761013649762804E-2</v>
      </c>
    </row>
    <row r="37" spans="1:13" x14ac:dyDescent="0.2">
      <c r="C37" s="1" t="s">
        <v>86</v>
      </c>
      <c r="D37" s="9">
        <f t="shared" si="2"/>
        <v>2.0580020284482275E-2</v>
      </c>
      <c r="E37" s="9">
        <f t="shared" ref="E37:M37" si="8">EFFECT($C23+E23,2)-$B23</f>
        <v>3.6223473388363431E-2</v>
      </c>
      <c r="F37" s="75">
        <f t="shared" si="8"/>
        <v>2.8356397655215165E-2</v>
      </c>
      <c r="G37" s="9">
        <f t="shared" si="8"/>
        <v>2.8387684336423163E-2</v>
      </c>
      <c r="H37" s="9">
        <f t="shared" si="8"/>
        <v>2.0580020284482275E-2</v>
      </c>
      <c r="I37" s="9">
        <f t="shared" si="8"/>
        <v>2.0787859659200963E-2</v>
      </c>
      <c r="J37" s="9">
        <f t="shared" si="8"/>
        <v>4.513803431389643E-2</v>
      </c>
      <c r="K37" s="9">
        <f t="shared" si="8"/>
        <v>3.2981270580228289E-2</v>
      </c>
      <c r="L37" s="9">
        <f t="shared" si="8"/>
        <v>3.2981270580228289E-2</v>
      </c>
      <c r="M37" s="9">
        <f t="shared" si="8"/>
        <v>2.0787859659200963E-2</v>
      </c>
    </row>
    <row r="38" spans="1:13" x14ac:dyDescent="0.2">
      <c r="C38" s="1" t="s">
        <v>87</v>
      </c>
      <c r="D38" s="9">
        <f t="shared" si="2"/>
        <v>3.073459623431981E-2</v>
      </c>
      <c r="E38" s="9">
        <f t="shared" ref="E38:M38" si="9">EFFECT($C24+E24,2)-$B24</f>
        <v>3.1669729795087941E-2</v>
      </c>
      <c r="F38" s="75">
        <f t="shared" si="9"/>
        <v>3.1202112389704016E-2</v>
      </c>
      <c r="G38" s="9">
        <f t="shared" si="9"/>
        <v>3.12540648791911E-2</v>
      </c>
      <c r="H38" s="9">
        <f t="shared" si="9"/>
        <v>3.073459623431981E-2</v>
      </c>
      <c r="I38" s="9">
        <f t="shared" si="9"/>
        <v>3.0630717505345816E-2</v>
      </c>
      <c r="J38" s="9">
        <f t="shared" si="9"/>
        <v>3.5518422767134648E-2</v>
      </c>
      <c r="K38" s="9">
        <f t="shared" si="9"/>
        <v>3.3125187000727051E-2</v>
      </c>
      <c r="L38" s="9">
        <f t="shared" si="9"/>
        <v>3.3125187000727051E-2</v>
      </c>
      <c r="M38" s="9">
        <f t="shared" si="9"/>
        <v>3.0630717505345816E-2</v>
      </c>
    </row>
    <row r="39" spans="1:13" x14ac:dyDescent="0.2">
      <c r="C39" s="1" t="s">
        <v>88</v>
      </c>
      <c r="D39" s="9">
        <f t="shared" si="2"/>
        <v>3.050274010770454E-2</v>
      </c>
      <c r="E39" s="9">
        <f t="shared" ref="E39:M39" si="10">EFFECT($C25+E25,2)-$B25</f>
        <v>2.8848254849376753E-2</v>
      </c>
      <c r="F39" s="75">
        <f t="shared" si="10"/>
        <v>2.963397574708232E-2</v>
      </c>
      <c r="G39" s="9">
        <f t="shared" si="10"/>
        <v>2.9675337478540842E-2</v>
      </c>
      <c r="H39" s="9">
        <f t="shared" si="10"/>
        <v>3.050274010770454E-2</v>
      </c>
      <c r="I39" s="9">
        <f t="shared" si="10"/>
        <v>2.9778745307186105E-2</v>
      </c>
      <c r="J39" s="9">
        <f t="shared" si="10"/>
        <v>2.7608230905631193E-2</v>
      </c>
      <c r="K39" s="9">
        <f t="shared" si="10"/>
        <v>2.8744892020731438E-2</v>
      </c>
      <c r="L39" s="9">
        <f t="shared" si="10"/>
        <v>2.8744892020731438E-2</v>
      </c>
      <c r="M39" s="9">
        <f t="shared" si="10"/>
        <v>2.9778745307186105E-2</v>
      </c>
    </row>
    <row r="40" spans="1:13" x14ac:dyDescent="0.2">
      <c r="C40" s="1" t="s">
        <v>89</v>
      </c>
      <c r="D40" s="9">
        <f t="shared" si="2"/>
        <v>3.0884473446320386E-2</v>
      </c>
      <c r="E40" s="9">
        <f t="shared" ref="E40:M40" si="11">EFFECT($C26+E26,2)-$B26</f>
        <v>2.5602365460446357E-2</v>
      </c>
      <c r="F40" s="75">
        <f t="shared" si="11"/>
        <v>2.8252150927865587E-2</v>
      </c>
      <c r="G40" s="9">
        <f t="shared" si="11"/>
        <v>2.8293579825793828E-2</v>
      </c>
      <c r="H40" s="9">
        <f t="shared" si="11"/>
        <v>3.0884473446320386E-2</v>
      </c>
      <c r="I40" s="9">
        <f t="shared" si="11"/>
        <v>2.9744095253288909E-2</v>
      </c>
      <c r="J40" s="9">
        <f t="shared" si="11"/>
        <v>2.0436453219392463E-2</v>
      </c>
      <c r="K40" s="9">
        <f t="shared" si="11"/>
        <v>2.5085211736340811E-2</v>
      </c>
      <c r="L40" s="9">
        <f t="shared" si="11"/>
        <v>2.5085211736340811E-2</v>
      </c>
      <c r="M40" s="9">
        <f t="shared" si="11"/>
        <v>2.9744095253288909E-2</v>
      </c>
    </row>
    <row r="41" spans="1:13" x14ac:dyDescent="0.2">
      <c r="D41" s="9"/>
      <c r="E41" s="9"/>
      <c r="F41" s="9"/>
      <c r="G41" s="9"/>
      <c r="H41" s="9"/>
      <c r="I41" s="9"/>
      <c r="J41" s="9"/>
      <c r="K41" s="9"/>
      <c r="L41" s="9"/>
      <c r="M41" s="9"/>
    </row>
    <row r="42" spans="1:13" x14ac:dyDescent="0.2">
      <c r="C42" s="1">
        <v>3</v>
      </c>
      <c r="D42" s="1">
        <f>C42+1</f>
        <v>4</v>
      </c>
      <c r="E42" s="1">
        <f t="shared" ref="E42:K42" si="12">D42+1</f>
        <v>5</v>
      </c>
      <c r="F42" s="1">
        <f t="shared" si="12"/>
        <v>6</v>
      </c>
      <c r="G42" s="1">
        <f t="shared" si="12"/>
        <v>7</v>
      </c>
      <c r="H42" s="1">
        <f t="shared" si="12"/>
        <v>8</v>
      </c>
      <c r="I42" s="1">
        <f t="shared" si="12"/>
        <v>9</v>
      </c>
      <c r="J42" s="1">
        <f t="shared" si="12"/>
        <v>10</v>
      </c>
      <c r="K42" s="1">
        <f t="shared" si="12"/>
        <v>11</v>
      </c>
    </row>
    <row r="43" spans="1:13" x14ac:dyDescent="0.2">
      <c r="A43" s="76" t="s">
        <v>91</v>
      </c>
      <c r="B43" s="76" t="s">
        <v>92</v>
      </c>
      <c r="C43" s="76" t="s">
        <v>81</v>
      </c>
      <c r="D43" s="76" t="s">
        <v>82</v>
      </c>
      <c r="E43" s="76" t="s">
        <v>83</v>
      </c>
      <c r="F43" s="76" t="s">
        <v>84</v>
      </c>
      <c r="G43" s="76" t="s">
        <v>85</v>
      </c>
      <c r="H43" s="76" t="s">
        <v>86</v>
      </c>
      <c r="I43" s="76" t="s">
        <v>87</v>
      </c>
      <c r="J43" s="76" t="s">
        <v>88</v>
      </c>
      <c r="K43" s="76" t="s">
        <v>89</v>
      </c>
    </row>
    <row r="44" spans="1:13" x14ac:dyDescent="0.2">
      <c r="A44" s="1">
        <v>1</v>
      </c>
      <c r="B44" s="1" t="s">
        <v>76</v>
      </c>
      <c r="C44" s="77">
        <f>D32</f>
        <v>6.3911364370044244E-3</v>
      </c>
      <c r="D44" s="77">
        <f>D33</f>
        <v>1.0029688234841974E-2</v>
      </c>
      <c r="E44" s="77">
        <f>D34</f>
        <v>1.8506018569578134E-2</v>
      </c>
      <c r="F44" s="77">
        <f>D35</f>
        <v>5.6237532281673379E-2</v>
      </c>
      <c r="G44" s="91">
        <f>D36</f>
        <v>2.6017822225785636E-2</v>
      </c>
      <c r="H44" s="77">
        <f>D37</f>
        <v>2.0580020284482275E-2</v>
      </c>
      <c r="I44" s="77">
        <f>D38</f>
        <v>3.073459623431981E-2</v>
      </c>
      <c r="J44" s="77">
        <f>D39</f>
        <v>3.050274010770454E-2</v>
      </c>
      <c r="K44" s="77">
        <f>D40</f>
        <v>3.0884473446320386E-2</v>
      </c>
    </row>
    <row r="45" spans="1:13" x14ac:dyDescent="0.2">
      <c r="A45" s="1">
        <v>2</v>
      </c>
      <c r="B45" s="1" t="s">
        <v>77</v>
      </c>
      <c r="C45" s="77">
        <f>E32</f>
        <v>6.4943767827623511E-3</v>
      </c>
      <c r="D45" s="77">
        <f>E33</f>
        <v>6.3018397146944599E-3</v>
      </c>
      <c r="E45" s="77">
        <f>E34</f>
        <v>1.7253441812078565E-2</v>
      </c>
      <c r="F45" s="77">
        <f>E35</f>
        <v>3.4403027995399398E-2</v>
      </c>
      <c r="G45" s="91">
        <f>E36</f>
        <v>3.2283871961032995E-2</v>
      </c>
      <c r="H45" s="77">
        <f>E37</f>
        <v>3.6223473388363431E-2</v>
      </c>
      <c r="I45" s="77">
        <f>E38</f>
        <v>3.1669729795087941E-2</v>
      </c>
      <c r="J45" s="77">
        <f>E39</f>
        <v>2.8848254849376753E-2</v>
      </c>
      <c r="K45" s="77">
        <f>E40</f>
        <v>2.5602365460446357E-2</v>
      </c>
    </row>
    <row r="46" spans="1:13" x14ac:dyDescent="0.2">
      <c r="A46" s="78">
        <v>3</v>
      </c>
      <c r="B46" s="78" t="s">
        <v>78</v>
      </c>
      <c r="C46" s="79">
        <f>F32</f>
        <v>6.4737283136105106E-3</v>
      </c>
      <c r="D46" s="79">
        <f>F33</f>
        <v>8.1960196041027805E-3</v>
      </c>
      <c r="E46" s="79">
        <f>F34</f>
        <v>1.7869202076182492E-2</v>
      </c>
      <c r="F46" s="79">
        <f>F35</f>
        <v>4.5282742805706648E-2</v>
      </c>
      <c r="G46" s="91">
        <f>F36</f>
        <v>2.9148597093409112E-2</v>
      </c>
      <c r="H46" s="79">
        <f>F37</f>
        <v>2.8356397655215165E-2</v>
      </c>
      <c r="I46" s="79">
        <f>F38</f>
        <v>3.1202112389704016E-2</v>
      </c>
      <c r="J46" s="79">
        <f>F39</f>
        <v>2.963397574708232E-2</v>
      </c>
      <c r="K46" s="79">
        <f>F40</f>
        <v>2.8252150927865587E-2</v>
      </c>
    </row>
    <row r="47" spans="1:13" x14ac:dyDescent="0.2">
      <c r="A47" s="1">
        <v>4</v>
      </c>
      <c r="B47" s="1" t="s">
        <v>79</v>
      </c>
      <c r="C47" s="77">
        <f>G32</f>
        <v>5.9782250539715254E-3</v>
      </c>
      <c r="D47" s="77">
        <f>G33</f>
        <v>7.2331943447313668E-3</v>
      </c>
      <c r="E47" s="77">
        <f>G34</f>
        <v>1.7775261294370362E-2</v>
      </c>
      <c r="F47" s="77">
        <f>G35</f>
        <v>4.6238204843231372E-2</v>
      </c>
      <c r="G47" s="91">
        <f>G36</f>
        <v>3.1761013649762804E-2</v>
      </c>
      <c r="H47" s="77">
        <f>G37</f>
        <v>2.8387684336423163E-2</v>
      </c>
      <c r="I47" s="77">
        <f>G38</f>
        <v>3.12540648791911E-2</v>
      </c>
      <c r="J47" s="77">
        <f>G39</f>
        <v>2.9675337478540842E-2</v>
      </c>
      <c r="K47" s="77">
        <f>G40</f>
        <v>2.8293579825793828E-2</v>
      </c>
    </row>
    <row r="48" spans="1:13" x14ac:dyDescent="0.2">
      <c r="A48" s="1">
        <v>5</v>
      </c>
      <c r="B48" s="1" t="s">
        <v>80</v>
      </c>
      <c r="C48" s="77">
        <f>H32</f>
        <v>5.6685940166974202E-3</v>
      </c>
      <c r="D48" s="77">
        <f>H33</f>
        <v>7.7507885836404361E-3</v>
      </c>
      <c r="E48" s="77">
        <f>H34</f>
        <v>1.8088412983744986E-2</v>
      </c>
      <c r="F48" s="77">
        <f>H35</f>
        <v>5.2127085227997243E-2</v>
      </c>
      <c r="G48" s="91">
        <f>H36</f>
        <v>3.1447358663000191E-2</v>
      </c>
      <c r="H48" s="77">
        <f>H37</f>
        <v>2.0580020284482275E-2</v>
      </c>
      <c r="I48" s="77">
        <f>H38</f>
        <v>3.073459623431981E-2</v>
      </c>
      <c r="J48" s="77">
        <f>H39</f>
        <v>3.050274010770454E-2</v>
      </c>
      <c r="K48" s="77">
        <f>H40</f>
        <v>3.0884473446320386E-2</v>
      </c>
    </row>
    <row r="49" spans="1:11" x14ac:dyDescent="0.2">
      <c r="A49" s="1">
        <v>6</v>
      </c>
      <c r="B49" s="1" t="s">
        <v>76</v>
      </c>
      <c r="C49" s="77">
        <f>I32</f>
        <v>6.3911364370044244E-3</v>
      </c>
      <c r="D49" s="77">
        <f>I33</f>
        <v>9.9260493870597793E-3</v>
      </c>
      <c r="E49" s="77">
        <f>I34</f>
        <v>1.7044749019161989E-2</v>
      </c>
      <c r="F49" s="77">
        <f>I35</f>
        <v>5.3285672089290574E-2</v>
      </c>
      <c r="G49" s="91">
        <f>I36</f>
        <v>2.6747933861564155E-2</v>
      </c>
      <c r="H49" s="77">
        <f>I37</f>
        <v>2.0787859659200963E-2</v>
      </c>
      <c r="I49" s="77">
        <f>I38</f>
        <v>3.0630717505345816E-2</v>
      </c>
      <c r="J49" s="77">
        <f>I39</f>
        <v>2.9778745307186105E-2</v>
      </c>
      <c r="K49" s="77">
        <f>I40</f>
        <v>2.9744095253288909E-2</v>
      </c>
    </row>
    <row r="50" spans="1:11" x14ac:dyDescent="0.2">
      <c r="A50" s="1">
        <v>7</v>
      </c>
      <c r="B50" s="1" t="s">
        <v>77</v>
      </c>
      <c r="C50" s="77">
        <f>J32</f>
        <v>6.5976221285206915E-3</v>
      </c>
      <c r="D50" s="77">
        <f>J33</f>
        <v>6.3018397146944599E-3</v>
      </c>
      <c r="E50" s="77">
        <f>J34</f>
        <v>1.4854682193537708E-2</v>
      </c>
      <c r="F50" s="77">
        <f>J35</f>
        <v>2.7415860749339875E-2</v>
      </c>
      <c r="G50" s="91">
        <f>J36</f>
        <v>3.71000334247229E-2</v>
      </c>
      <c r="H50" s="77">
        <f>J37</f>
        <v>4.513803431389643E-2</v>
      </c>
      <c r="I50" s="77">
        <f>J38</f>
        <v>3.5518422767134648E-2</v>
      </c>
      <c r="J50" s="77">
        <f>J39</f>
        <v>2.7608230905631193E-2</v>
      </c>
      <c r="K50" s="77">
        <f>J40</f>
        <v>2.0436453219392463E-2</v>
      </c>
    </row>
    <row r="51" spans="1:11" x14ac:dyDescent="0.2">
      <c r="A51" s="1">
        <v>8</v>
      </c>
      <c r="B51" s="1" t="s">
        <v>78</v>
      </c>
      <c r="C51" s="77">
        <f>K32</f>
        <v>6.4943767827623511E-3</v>
      </c>
      <c r="D51" s="77">
        <f>K33</f>
        <v>8.1649539747680328E-3</v>
      </c>
      <c r="E51" s="77">
        <f>K34</f>
        <v>1.6001585054579062E-2</v>
      </c>
      <c r="F51" s="77">
        <f>K35</f>
        <v>4.0365004458464797E-2</v>
      </c>
      <c r="G51" s="91">
        <f>K36</f>
        <v>3.1865575312016503E-2</v>
      </c>
      <c r="H51" s="77">
        <f>K37</f>
        <v>3.2981270580228289E-2</v>
      </c>
      <c r="I51" s="77">
        <f>K38</f>
        <v>3.3125187000727051E-2</v>
      </c>
      <c r="J51" s="77">
        <f>K39</f>
        <v>2.8744892020731438E-2</v>
      </c>
      <c r="K51" s="77">
        <f>K40</f>
        <v>2.5085211736340811E-2</v>
      </c>
    </row>
    <row r="52" spans="1:11" x14ac:dyDescent="0.2">
      <c r="A52" s="1">
        <v>9</v>
      </c>
      <c r="B52" s="1" t="s">
        <v>79</v>
      </c>
      <c r="C52" s="77">
        <f>L32</f>
        <v>5.9782250539715254E-3</v>
      </c>
      <c r="D52" s="77">
        <f>L33</f>
        <v>7.2331943447313668E-3</v>
      </c>
      <c r="E52" s="77">
        <f>L34</f>
        <v>1.652310453687024E-2</v>
      </c>
      <c r="F52" s="77">
        <f>L35</f>
        <v>4.2880170337650562E-2</v>
      </c>
      <c r="G52" s="91">
        <f>L36</f>
        <v>3.353924190808244E-2</v>
      </c>
      <c r="H52" s="77">
        <f>L37</f>
        <v>3.2981270580228289E-2</v>
      </c>
      <c r="I52" s="77">
        <f>L38</f>
        <v>3.3125187000727051E-2</v>
      </c>
      <c r="J52" s="77">
        <f>L39</f>
        <v>2.8744892020731438E-2</v>
      </c>
      <c r="K52" s="77">
        <f>L40</f>
        <v>2.5085211736340811E-2</v>
      </c>
    </row>
    <row r="53" spans="1:11" x14ac:dyDescent="0.2">
      <c r="A53" s="1">
        <v>10</v>
      </c>
      <c r="B53" s="1" t="s">
        <v>80</v>
      </c>
      <c r="C53" s="77">
        <f>M32</f>
        <v>5.6685940166974202E-3</v>
      </c>
      <c r="D53" s="77">
        <f>M33</f>
        <v>7.6472597358589051E-3</v>
      </c>
      <c r="E53" s="77">
        <f>M34</f>
        <v>1.7357795708537252E-2</v>
      </c>
      <c r="F53" s="77">
        <f>M35</f>
        <v>5.0758626210105066E-2</v>
      </c>
      <c r="G53" s="91">
        <f>M36</f>
        <v>3.1761013649762804E-2</v>
      </c>
      <c r="H53" s="77">
        <f>M37</f>
        <v>2.0787859659200963E-2</v>
      </c>
      <c r="I53" s="77">
        <f>M38</f>
        <v>3.0630717505345816E-2</v>
      </c>
      <c r="J53" s="77">
        <f>M39</f>
        <v>2.9778745307186105E-2</v>
      </c>
      <c r="K53" s="77">
        <f>M40</f>
        <v>2.9744095253288909E-2</v>
      </c>
    </row>
    <row r="57" spans="1:11" x14ac:dyDescent="0.2">
      <c r="C57" s="9"/>
      <c r="D57" s="9"/>
      <c r="E57" s="9"/>
      <c r="F57" s="9"/>
      <c r="G57" s="9"/>
      <c r="H57" s="9"/>
      <c r="I57" s="9"/>
      <c r="J57" s="9"/>
      <c r="K57" s="9"/>
    </row>
  </sheetData>
  <mergeCells count="6">
    <mergeCell ref="D15:M15"/>
    <mergeCell ref="D16:H16"/>
    <mergeCell ref="I16:M16"/>
    <mergeCell ref="D29:M29"/>
    <mergeCell ref="D30:H30"/>
    <mergeCell ref="I30:M30"/>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5"/>
  <sheetViews>
    <sheetView showGridLines="0" zoomScale="90" zoomScaleNormal="90" workbookViewId="0">
      <pane xSplit="1" ySplit="4" topLeftCell="B842" activePane="bottomRight" state="frozen"/>
      <selection pane="topRight" activeCell="B1" sqref="B1"/>
      <selection pane="bottomLeft" activeCell="A3" sqref="A3"/>
      <selection pane="bottomRight"/>
    </sheetView>
  </sheetViews>
  <sheetFormatPr defaultRowHeight="12" x14ac:dyDescent="0.2"/>
  <cols>
    <col min="1" max="3" width="14.140625" style="38" customWidth="1"/>
    <col min="4" max="4" width="12.85546875" style="38" customWidth="1"/>
    <col min="5" max="5" width="14.7109375" style="38" customWidth="1"/>
    <col min="6" max="6" width="13.85546875" style="38" customWidth="1"/>
    <col min="7" max="7" width="16.7109375" style="39" customWidth="1"/>
    <col min="8" max="8" width="12.5703125" style="39" customWidth="1"/>
    <col min="9" max="16384" width="9.140625" style="38"/>
  </cols>
  <sheetData>
    <row r="1" spans="1:13" x14ac:dyDescent="0.2">
      <c r="A1" s="70" t="s">
        <v>102</v>
      </c>
      <c r="B1" s="105">
        <v>1.1999999999999999E-3</v>
      </c>
    </row>
    <row r="2" spans="1:13" x14ac:dyDescent="0.2">
      <c r="A2" s="70" t="s">
        <v>103</v>
      </c>
      <c r="B2" s="70">
        <v>8.4400000000000003E-2</v>
      </c>
    </row>
    <row r="3" spans="1:13" x14ac:dyDescent="0.2">
      <c r="A3" s="69"/>
      <c r="B3" s="69"/>
      <c r="C3" s="69"/>
      <c r="D3" s="69"/>
      <c r="E3" s="69"/>
      <c r="F3" s="69" t="s">
        <v>105</v>
      </c>
      <c r="G3" s="89" t="s">
        <v>100</v>
      </c>
      <c r="H3" s="89"/>
    </row>
    <row r="4" spans="1:13" x14ac:dyDescent="0.2">
      <c r="A4" s="69" t="s">
        <v>104</v>
      </c>
      <c r="B4" s="69" t="s">
        <v>95</v>
      </c>
      <c r="C4" s="69" t="s">
        <v>96</v>
      </c>
      <c r="D4" s="69" t="s">
        <v>97</v>
      </c>
      <c r="E4" s="69" t="s">
        <v>98</v>
      </c>
      <c r="F4" s="69" t="s">
        <v>99</v>
      </c>
      <c r="G4" s="89" t="s">
        <v>101</v>
      </c>
      <c r="H4" s="89" t="s">
        <v>48</v>
      </c>
    </row>
    <row r="5" spans="1:13" x14ac:dyDescent="0.2">
      <c r="A5" s="87">
        <v>37229</v>
      </c>
      <c r="B5" s="39">
        <v>5.7812250000000009E-2</v>
      </c>
      <c r="C5" s="39">
        <v>7.00868025000001E-2</v>
      </c>
      <c r="D5" s="40">
        <f>C5-B5</f>
        <v>1.2274552500000091E-2</v>
      </c>
      <c r="E5" s="39">
        <f>$B$1+$B$2*D5</f>
        <v>2.2359722310000074E-3</v>
      </c>
      <c r="F5" s="40">
        <f>D5+E5</f>
        <v>1.4510524731000098E-2</v>
      </c>
      <c r="H5" s="39">
        <f>AVERAGE(F5:G5)</f>
        <v>1.4510524731000098E-2</v>
      </c>
      <c r="L5" s="39"/>
      <c r="M5" s="39"/>
    </row>
    <row r="6" spans="1:13" x14ac:dyDescent="0.2">
      <c r="A6" s="87">
        <v>37230</v>
      </c>
      <c r="B6" s="39">
        <v>5.7452305624999811E-2</v>
      </c>
      <c r="C6" s="39">
        <v>7.029370250000011E-2</v>
      </c>
      <c r="D6" s="40">
        <f t="shared" ref="D6:D69" si="0">C6-B6</f>
        <v>1.2841396875000299E-2</v>
      </c>
      <c r="E6" s="39">
        <f t="shared" ref="E6:E69" si="1">$B$1+$B$2*D6</f>
        <v>2.2838138962500251E-3</v>
      </c>
      <c r="F6" s="40">
        <f t="shared" ref="F6:F69" si="2">D6+E6</f>
        <v>1.5125210771250324E-2</v>
      </c>
      <c r="H6" s="39">
        <f t="shared" ref="H6:H69" si="3">AVERAGE(F6:G6)</f>
        <v>1.5125210771250324E-2</v>
      </c>
      <c r="L6" s="39"/>
      <c r="M6" s="39"/>
    </row>
    <row r="7" spans="1:13" x14ac:dyDescent="0.2">
      <c r="A7" s="87">
        <v>37231</v>
      </c>
      <c r="B7" s="39">
        <v>5.9715830625000077E-2</v>
      </c>
      <c r="C7" s="39">
        <v>6.9983359999999939E-2</v>
      </c>
      <c r="D7" s="40">
        <f t="shared" si="0"/>
        <v>1.0267529374999862E-2</v>
      </c>
      <c r="E7" s="39">
        <f t="shared" si="1"/>
        <v>2.0665794792499885E-3</v>
      </c>
      <c r="F7" s="40">
        <f t="shared" si="2"/>
        <v>1.2334108854249851E-2</v>
      </c>
      <c r="H7" s="39">
        <f t="shared" si="3"/>
        <v>1.2334108854249851E-2</v>
      </c>
      <c r="L7" s="39"/>
      <c r="M7" s="39"/>
    </row>
    <row r="8" spans="1:13" x14ac:dyDescent="0.2">
      <c r="A8" s="87">
        <v>37232</v>
      </c>
      <c r="B8" s="39">
        <v>5.9304100625000133E-2</v>
      </c>
      <c r="C8" s="39">
        <v>7.2156702500000058E-2</v>
      </c>
      <c r="D8" s="40">
        <f t="shared" si="0"/>
        <v>1.2852601874999925E-2</v>
      </c>
      <c r="E8" s="39">
        <f t="shared" si="1"/>
        <v>2.2847595982499937E-3</v>
      </c>
      <c r="F8" s="40">
        <f t="shared" si="2"/>
        <v>1.5137361473249919E-2</v>
      </c>
      <c r="H8" s="39">
        <f t="shared" si="3"/>
        <v>1.5137361473249919E-2</v>
      </c>
      <c r="L8" s="39"/>
      <c r="M8" s="39"/>
    </row>
    <row r="9" spans="1:13" x14ac:dyDescent="0.2">
      <c r="A9" s="87">
        <v>37235</v>
      </c>
      <c r="B9" s="39">
        <v>6.0076160000000156E-2</v>
      </c>
      <c r="C9" s="39">
        <v>7.2156702500000058E-2</v>
      </c>
      <c r="D9" s="40">
        <f t="shared" si="0"/>
        <v>1.2080542499999902E-2</v>
      </c>
      <c r="E9" s="39">
        <f t="shared" si="1"/>
        <v>2.2195977869999915E-3</v>
      </c>
      <c r="F9" s="40">
        <f t="shared" si="2"/>
        <v>1.4300140286999894E-2</v>
      </c>
      <c r="H9" s="39">
        <f t="shared" si="3"/>
        <v>1.4300140286999894E-2</v>
      </c>
      <c r="L9" s="39"/>
      <c r="M9" s="39"/>
    </row>
    <row r="10" spans="1:13" x14ac:dyDescent="0.2">
      <c r="A10" s="87">
        <v>37236</v>
      </c>
      <c r="B10" s="39">
        <v>5.9818775624999931E-2</v>
      </c>
      <c r="C10" s="39">
        <v>7.2985222499999836E-2</v>
      </c>
      <c r="D10" s="40">
        <f t="shared" si="0"/>
        <v>1.3166446874999904E-2</v>
      </c>
      <c r="E10" s="39">
        <f t="shared" si="1"/>
        <v>2.3112481162499915E-3</v>
      </c>
      <c r="F10" s="40">
        <f t="shared" si="2"/>
        <v>1.5477694991249895E-2</v>
      </c>
      <c r="H10" s="39">
        <f t="shared" si="3"/>
        <v>1.5477694991249895E-2</v>
      </c>
      <c r="L10" s="39"/>
      <c r="M10" s="39"/>
    </row>
    <row r="11" spans="1:13" x14ac:dyDescent="0.2">
      <c r="A11" s="87">
        <v>37237</v>
      </c>
      <c r="B11" s="39">
        <v>6.0179122499999904E-2</v>
      </c>
      <c r="C11" s="39">
        <v>7.2778062499999852E-2</v>
      </c>
      <c r="D11" s="40">
        <f t="shared" si="0"/>
        <v>1.2598939999999947E-2</v>
      </c>
      <c r="E11" s="39">
        <f t="shared" si="1"/>
        <v>2.2633505359999952E-3</v>
      </c>
      <c r="F11" s="40">
        <f t="shared" si="2"/>
        <v>1.4862290535999943E-2</v>
      </c>
      <c r="H11" s="39">
        <f t="shared" si="3"/>
        <v>1.4862290535999943E-2</v>
      </c>
      <c r="L11" s="39"/>
      <c r="M11" s="39"/>
    </row>
    <row r="12" spans="1:13" x14ac:dyDescent="0.2">
      <c r="A12" s="87">
        <v>37238</v>
      </c>
      <c r="B12" s="39">
        <v>5.9355562499999959E-2</v>
      </c>
      <c r="C12" s="39">
        <v>7.3296000000000028E-2</v>
      </c>
      <c r="D12" s="40">
        <f t="shared" si="0"/>
        <v>1.3940437500000069E-2</v>
      </c>
      <c r="E12" s="39">
        <f t="shared" si="1"/>
        <v>2.3765729250000058E-3</v>
      </c>
      <c r="F12" s="40">
        <f t="shared" si="2"/>
        <v>1.6317010425000077E-2</v>
      </c>
      <c r="H12" s="39">
        <f t="shared" si="3"/>
        <v>1.6317010425000077E-2</v>
      </c>
      <c r="L12" s="39"/>
      <c r="M12" s="39"/>
    </row>
    <row r="13" spans="1:13" x14ac:dyDescent="0.2">
      <c r="A13" s="87">
        <v>37239</v>
      </c>
      <c r="B13" s="39">
        <v>5.9870250000000125E-2</v>
      </c>
      <c r="C13" s="39">
        <v>7.2363802499999963E-2</v>
      </c>
      <c r="D13" s="40">
        <f t="shared" si="0"/>
        <v>1.2493552499999838E-2</v>
      </c>
      <c r="E13" s="39">
        <f t="shared" si="1"/>
        <v>2.2544558309999865E-3</v>
      </c>
      <c r="F13" s="40">
        <f t="shared" si="2"/>
        <v>1.4748008330999825E-2</v>
      </c>
      <c r="H13" s="39">
        <f t="shared" si="3"/>
        <v>1.4748008330999825E-2</v>
      </c>
      <c r="L13" s="39"/>
      <c r="M13" s="39"/>
    </row>
    <row r="14" spans="1:13" x14ac:dyDescent="0.2">
      <c r="A14" s="87">
        <v>37242</v>
      </c>
      <c r="B14" s="39">
        <v>6.0591022499999925E-2</v>
      </c>
      <c r="C14" s="39">
        <v>7.2570922499999968E-2</v>
      </c>
      <c r="D14" s="40">
        <f t="shared" si="0"/>
        <v>1.1979900000000043E-2</v>
      </c>
      <c r="E14" s="39">
        <f t="shared" si="1"/>
        <v>2.2111035600000037E-3</v>
      </c>
      <c r="F14" s="40">
        <f t="shared" si="2"/>
        <v>1.4191003560000047E-2</v>
      </c>
      <c r="H14" s="39">
        <f t="shared" si="3"/>
        <v>1.4191003560000047E-2</v>
      </c>
      <c r="L14" s="39"/>
      <c r="M14" s="39"/>
    </row>
    <row r="15" spans="1:13" x14ac:dyDescent="0.2">
      <c r="A15" s="87">
        <v>37243</v>
      </c>
      <c r="B15" s="39">
        <v>6.0488040000000076E-2</v>
      </c>
      <c r="C15" s="39">
        <v>7.2467360000000092E-2</v>
      </c>
      <c r="D15" s="40">
        <f t="shared" si="0"/>
        <v>1.1979320000000016E-2</v>
      </c>
      <c r="E15" s="39">
        <f t="shared" si="1"/>
        <v>2.2110546080000015E-3</v>
      </c>
      <c r="F15" s="40">
        <f t="shared" si="2"/>
        <v>1.4190374608000017E-2</v>
      </c>
      <c r="H15" s="39">
        <f t="shared" si="3"/>
        <v>1.4190374608000017E-2</v>
      </c>
      <c r="L15" s="39"/>
      <c r="M15" s="39"/>
    </row>
    <row r="16" spans="1:13" x14ac:dyDescent="0.2">
      <c r="A16" s="87">
        <v>37244</v>
      </c>
      <c r="B16" s="39">
        <v>5.9767302499999841E-2</v>
      </c>
      <c r="C16" s="39">
        <v>7.1846089999999752E-2</v>
      </c>
      <c r="D16" s="40">
        <f t="shared" si="0"/>
        <v>1.207878749999991E-2</v>
      </c>
      <c r="E16" s="39">
        <f t="shared" si="1"/>
        <v>2.2194496649999926E-3</v>
      </c>
      <c r="F16" s="40">
        <f t="shared" si="2"/>
        <v>1.4298237164999903E-2</v>
      </c>
      <c r="H16" s="39">
        <f t="shared" si="3"/>
        <v>1.4298237164999903E-2</v>
      </c>
      <c r="L16" s="39"/>
      <c r="M16" s="39"/>
    </row>
    <row r="17" spans="1:13" x14ac:dyDescent="0.2">
      <c r="A17" s="87">
        <v>37245</v>
      </c>
      <c r="B17" s="39">
        <v>5.9664360000000194E-2</v>
      </c>
      <c r="C17" s="39">
        <v>7.2156702500000058E-2</v>
      </c>
      <c r="D17" s="40">
        <f t="shared" si="0"/>
        <v>1.2492342499999864E-2</v>
      </c>
      <c r="E17" s="39">
        <f t="shared" si="1"/>
        <v>2.2543537069999887E-3</v>
      </c>
      <c r="F17" s="40">
        <f t="shared" si="2"/>
        <v>1.4746696206999853E-2</v>
      </c>
      <c r="H17" s="39">
        <f t="shared" si="3"/>
        <v>1.4746696206999853E-2</v>
      </c>
      <c r="L17" s="39"/>
      <c r="M17" s="39"/>
    </row>
    <row r="18" spans="1:13" x14ac:dyDescent="0.2">
      <c r="A18" s="87">
        <v>37246</v>
      </c>
      <c r="B18" s="39">
        <v>6.0179122499999904E-2</v>
      </c>
      <c r="C18" s="39">
        <v>7.2467360000000092E-2</v>
      </c>
      <c r="D18" s="40">
        <f t="shared" si="0"/>
        <v>1.2288237500000188E-2</v>
      </c>
      <c r="E18" s="39">
        <f t="shared" si="1"/>
        <v>2.2371272450000157E-3</v>
      </c>
      <c r="F18" s="40">
        <f t="shared" si="2"/>
        <v>1.4525364745000203E-2</v>
      </c>
      <c r="H18" s="39">
        <f t="shared" si="3"/>
        <v>1.4525364745000203E-2</v>
      </c>
      <c r="L18" s="39"/>
      <c r="M18" s="39"/>
    </row>
    <row r="19" spans="1:13" x14ac:dyDescent="0.2">
      <c r="A19" s="87">
        <v>37249</v>
      </c>
      <c r="B19" s="39">
        <v>6.0436550625000196E-2</v>
      </c>
      <c r="C19" s="39">
        <v>7.2778062499999852E-2</v>
      </c>
      <c r="D19" s="40">
        <f t="shared" si="0"/>
        <v>1.2341511874999656E-2</v>
      </c>
      <c r="E19" s="39">
        <f t="shared" si="1"/>
        <v>2.2416236022499711E-3</v>
      </c>
      <c r="F19" s="40">
        <f t="shared" si="2"/>
        <v>1.4583135477249626E-2</v>
      </c>
      <c r="H19" s="39">
        <f t="shared" si="3"/>
        <v>1.4583135477249626E-2</v>
      </c>
      <c r="L19" s="39"/>
      <c r="M19" s="39"/>
    </row>
    <row r="20" spans="1:13" x14ac:dyDescent="0.2">
      <c r="A20" s="87">
        <v>37252</v>
      </c>
      <c r="B20" s="39">
        <v>6.2394025624999738E-2</v>
      </c>
      <c r="C20" s="39">
        <v>7.4643222500000217E-2</v>
      </c>
      <c r="D20" s="40">
        <f t="shared" si="0"/>
        <v>1.2249196875000479E-2</v>
      </c>
      <c r="E20" s="39">
        <f t="shared" si="1"/>
        <v>2.2338322162500403E-3</v>
      </c>
      <c r="F20" s="40">
        <f t="shared" si="2"/>
        <v>1.4483029091250519E-2</v>
      </c>
      <c r="H20" s="39">
        <f t="shared" si="3"/>
        <v>1.4483029091250519E-2</v>
      </c>
      <c r="L20" s="39"/>
      <c r="M20" s="39"/>
    </row>
    <row r="21" spans="1:13" x14ac:dyDescent="0.2">
      <c r="A21" s="87">
        <v>37253</v>
      </c>
      <c r="B21" s="39">
        <v>6.1672640625000108E-2</v>
      </c>
      <c r="C21" s="39">
        <v>7.4021322500000153E-2</v>
      </c>
      <c r="D21" s="40">
        <f t="shared" si="0"/>
        <v>1.2348681875000045E-2</v>
      </c>
      <c r="E21" s="39">
        <f t="shared" si="1"/>
        <v>2.2422287502500038E-3</v>
      </c>
      <c r="F21" s="40">
        <f t="shared" si="2"/>
        <v>1.4590910625250048E-2</v>
      </c>
      <c r="H21" s="39">
        <f t="shared" si="3"/>
        <v>1.4590910625250048E-2</v>
      </c>
      <c r="L21" s="39"/>
      <c r="M21" s="39"/>
    </row>
    <row r="22" spans="1:13" x14ac:dyDescent="0.2">
      <c r="A22" s="87">
        <v>37256</v>
      </c>
      <c r="B22" s="39">
        <v>6.1621122500000292E-2</v>
      </c>
      <c r="C22" s="39">
        <v>7.4021322500000153E-2</v>
      </c>
      <c r="D22" s="40">
        <f t="shared" si="0"/>
        <v>1.2400199999999861E-2</v>
      </c>
      <c r="E22" s="39">
        <f t="shared" si="1"/>
        <v>2.2465768799999879E-3</v>
      </c>
      <c r="F22" s="40">
        <f t="shared" si="2"/>
        <v>1.4646776879999849E-2</v>
      </c>
      <c r="H22" s="39">
        <f t="shared" si="3"/>
        <v>1.4646776879999849E-2</v>
      </c>
      <c r="L22" s="39"/>
      <c r="M22" s="39"/>
    </row>
    <row r="23" spans="1:13" x14ac:dyDescent="0.2">
      <c r="A23" s="87">
        <v>37258</v>
      </c>
      <c r="B23" s="39">
        <v>6.0591022499999925E-2</v>
      </c>
      <c r="C23" s="39">
        <v>7.2985222499999836E-2</v>
      </c>
      <c r="D23" s="40">
        <f t="shared" si="0"/>
        <v>1.2394199999999911E-2</v>
      </c>
      <c r="E23" s="39">
        <f t="shared" si="1"/>
        <v>2.2460704799999922E-3</v>
      </c>
      <c r="F23" s="40">
        <f t="shared" si="2"/>
        <v>1.4640270479999903E-2</v>
      </c>
      <c r="H23" s="39">
        <f t="shared" si="3"/>
        <v>1.4640270479999903E-2</v>
      </c>
      <c r="L23" s="39"/>
      <c r="M23" s="39"/>
    </row>
    <row r="24" spans="1:13" x14ac:dyDescent="0.2">
      <c r="A24" s="87">
        <v>37259</v>
      </c>
      <c r="B24" s="39">
        <v>6.1724160000000028E-2</v>
      </c>
      <c r="C24" s="39">
        <v>7.4228602500000296E-2</v>
      </c>
      <c r="D24" s="40">
        <f t="shared" si="0"/>
        <v>1.2504442500000268E-2</v>
      </c>
      <c r="E24" s="39">
        <f t="shared" si="1"/>
        <v>2.2553749470000228E-3</v>
      </c>
      <c r="F24" s="40">
        <f t="shared" si="2"/>
        <v>1.4759817447000291E-2</v>
      </c>
      <c r="H24" s="39">
        <f t="shared" si="3"/>
        <v>1.4759817447000291E-2</v>
      </c>
      <c r="L24" s="39"/>
      <c r="M24" s="39"/>
    </row>
    <row r="25" spans="1:13" x14ac:dyDescent="0.2">
      <c r="A25" s="87">
        <v>37260</v>
      </c>
      <c r="B25" s="39">
        <v>6.1621122500000292E-2</v>
      </c>
      <c r="C25" s="39">
        <v>7.4124960000000018E-2</v>
      </c>
      <c r="D25" s="40">
        <f t="shared" si="0"/>
        <v>1.2503837499999726E-2</v>
      </c>
      <c r="E25" s="39">
        <f t="shared" si="1"/>
        <v>2.255323884999977E-3</v>
      </c>
      <c r="F25" s="40">
        <f t="shared" si="2"/>
        <v>1.4759161384999702E-2</v>
      </c>
      <c r="H25" s="39">
        <f t="shared" si="3"/>
        <v>1.4759161384999702E-2</v>
      </c>
      <c r="L25" s="39"/>
      <c r="M25" s="39"/>
    </row>
    <row r="26" spans="1:13" x14ac:dyDescent="0.2">
      <c r="A26" s="87">
        <v>37263</v>
      </c>
      <c r="B26" s="39">
        <v>6.1569605624999912E-2</v>
      </c>
      <c r="C26" s="39">
        <v>7.4124960000000018E-2</v>
      </c>
      <c r="D26" s="40">
        <f t="shared" si="0"/>
        <v>1.2555354375000105E-2</v>
      </c>
      <c r="E26" s="39">
        <f t="shared" si="1"/>
        <v>2.259671909250009E-3</v>
      </c>
      <c r="F26" s="40">
        <f t="shared" si="2"/>
        <v>1.4815026284250115E-2</v>
      </c>
      <c r="H26" s="39">
        <f t="shared" si="3"/>
        <v>1.4815026284250115E-2</v>
      </c>
      <c r="L26" s="39"/>
      <c r="M26" s="39"/>
    </row>
    <row r="27" spans="1:13" x14ac:dyDescent="0.2">
      <c r="A27" s="87">
        <v>37264</v>
      </c>
      <c r="B27" s="39">
        <v>6.0591022499999925E-2</v>
      </c>
      <c r="C27" s="39">
        <v>7.2881640000000081E-2</v>
      </c>
      <c r="D27" s="40">
        <f t="shared" si="0"/>
        <v>1.2290617500000156E-2</v>
      </c>
      <c r="E27" s="39">
        <f t="shared" si="1"/>
        <v>2.2373281170000132E-3</v>
      </c>
      <c r="F27" s="40">
        <f t="shared" si="2"/>
        <v>1.452794561700017E-2</v>
      </c>
      <c r="H27" s="39">
        <f t="shared" si="3"/>
        <v>1.452794561700017E-2</v>
      </c>
      <c r="L27" s="39"/>
      <c r="M27" s="39"/>
    </row>
    <row r="28" spans="1:13" x14ac:dyDescent="0.2">
      <c r="A28" s="87">
        <v>37265</v>
      </c>
      <c r="B28" s="39">
        <v>6.0436550625000196E-2</v>
      </c>
      <c r="C28" s="39">
        <v>7.2985222499999836E-2</v>
      </c>
      <c r="D28" s="40">
        <f t="shared" si="0"/>
        <v>1.254867187499964E-2</v>
      </c>
      <c r="E28" s="39">
        <f t="shared" si="1"/>
        <v>2.2591079062499698E-3</v>
      </c>
      <c r="F28" s="40">
        <f t="shared" si="2"/>
        <v>1.480777978124961E-2</v>
      </c>
      <c r="H28" s="39">
        <f t="shared" si="3"/>
        <v>1.480777978124961E-2</v>
      </c>
      <c r="L28" s="39"/>
      <c r="M28" s="39"/>
    </row>
    <row r="29" spans="1:13" x14ac:dyDescent="0.2">
      <c r="A29" s="87">
        <v>37266</v>
      </c>
      <c r="B29" s="39">
        <v>5.9561422500000072E-2</v>
      </c>
      <c r="C29" s="39">
        <v>7.2053160000000283E-2</v>
      </c>
      <c r="D29" s="40">
        <f t="shared" si="0"/>
        <v>1.2491737500000211E-2</v>
      </c>
      <c r="E29" s="39">
        <f t="shared" si="1"/>
        <v>2.2543026450000175E-3</v>
      </c>
      <c r="F29" s="40">
        <f t="shared" si="2"/>
        <v>1.4746040145000229E-2</v>
      </c>
      <c r="H29" s="39">
        <f t="shared" si="3"/>
        <v>1.4746040145000229E-2</v>
      </c>
      <c r="L29" s="39"/>
      <c r="M29" s="39"/>
    </row>
    <row r="30" spans="1:13" x14ac:dyDescent="0.2">
      <c r="A30" s="87">
        <v>37267</v>
      </c>
      <c r="B30" s="39">
        <v>5.8943902500000034E-2</v>
      </c>
      <c r="C30" s="39">
        <v>7.1328502500000113E-2</v>
      </c>
      <c r="D30" s="40">
        <f t="shared" si="0"/>
        <v>1.2384600000000079E-2</v>
      </c>
      <c r="E30" s="39">
        <f t="shared" si="1"/>
        <v>2.2452602400000066E-3</v>
      </c>
      <c r="F30" s="40">
        <f t="shared" si="2"/>
        <v>1.4629860240000086E-2</v>
      </c>
      <c r="H30" s="39">
        <f t="shared" si="3"/>
        <v>1.4629860240000086E-2</v>
      </c>
      <c r="L30" s="39"/>
      <c r="M30" s="39"/>
    </row>
    <row r="31" spans="1:13" x14ac:dyDescent="0.2">
      <c r="A31" s="87">
        <v>37270</v>
      </c>
      <c r="B31" s="39">
        <v>5.7195239999999981E-2</v>
      </c>
      <c r="C31" s="39">
        <v>6.9466222499999786E-2</v>
      </c>
      <c r="D31" s="40">
        <f t="shared" si="0"/>
        <v>1.2270982499999805E-2</v>
      </c>
      <c r="E31" s="39">
        <f t="shared" si="1"/>
        <v>2.2356709229999832E-3</v>
      </c>
      <c r="F31" s="40">
        <f t="shared" si="2"/>
        <v>1.4506653422999789E-2</v>
      </c>
      <c r="H31" s="39">
        <f t="shared" si="3"/>
        <v>1.4506653422999789E-2</v>
      </c>
      <c r="L31" s="39"/>
      <c r="M31" s="39"/>
    </row>
    <row r="32" spans="1:13" x14ac:dyDescent="0.2">
      <c r="A32" s="87">
        <v>37271</v>
      </c>
      <c r="B32" s="39">
        <v>5.7915102500000204E-2</v>
      </c>
      <c r="C32" s="39">
        <v>7.019025000000001E-2</v>
      </c>
      <c r="D32" s="40">
        <f t="shared" si="0"/>
        <v>1.2275147499999806E-2</v>
      </c>
      <c r="E32" s="39">
        <f t="shared" si="1"/>
        <v>2.2360224489999837E-3</v>
      </c>
      <c r="F32" s="40">
        <f t="shared" si="2"/>
        <v>1.4511169948999789E-2</v>
      </c>
      <c r="H32" s="39">
        <f t="shared" si="3"/>
        <v>1.4511169948999789E-2</v>
      </c>
      <c r="L32" s="39"/>
      <c r="M32" s="39"/>
    </row>
    <row r="33" spans="1:13" x14ac:dyDescent="0.2">
      <c r="A33" s="87">
        <v>37272</v>
      </c>
      <c r="B33" s="39">
        <v>5.7915102500000204E-2</v>
      </c>
      <c r="C33" s="39">
        <v>7.00868025000001E-2</v>
      </c>
      <c r="D33" s="40">
        <f t="shared" si="0"/>
        <v>1.2171699999999896E-2</v>
      </c>
      <c r="E33" s="39">
        <f t="shared" si="1"/>
        <v>2.2272914799999913E-3</v>
      </c>
      <c r="F33" s="40">
        <f t="shared" si="2"/>
        <v>1.4398991479999887E-2</v>
      </c>
      <c r="H33" s="39">
        <f t="shared" si="3"/>
        <v>1.4398991479999887E-2</v>
      </c>
      <c r="L33" s="39"/>
      <c r="M33" s="39"/>
    </row>
    <row r="34" spans="1:13" x14ac:dyDescent="0.2">
      <c r="A34" s="87">
        <v>37273</v>
      </c>
      <c r="B34" s="39">
        <v>5.8686655625000084E-2</v>
      </c>
      <c r="C34" s="39">
        <v>7.029370250000011E-2</v>
      </c>
      <c r="D34" s="40">
        <f t="shared" si="0"/>
        <v>1.1607046875000027E-2</v>
      </c>
      <c r="E34" s="39">
        <f t="shared" si="1"/>
        <v>2.1796347562500025E-3</v>
      </c>
      <c r="F34" s="40">
        <f t="shared" si="2"/>
        <v>1.378668163125003E-2</v>
      </c>
      <c r="H34" s="39">
        <f t="shared" si="3"/>
        <v>1.378668163125003E-2</v>
      </c>
      <c r="L34" s="39"/>
      <c r="M34" s="39"/>
    </row>
    <row r="35" spans="1:13" x14ac:dyDescent="0.2">
      <c r="A35" s="87">
        <v>37274</v>
      </c>
      <c r="B35" s="39">
        <v>5.9561422500000072E-2</v>
      </c>
      <c r="C35" s="39">
        <v>7.1432009999999879E-2</v>
      </c>
      <c r="D35" s="40">
        <f t="shared" si="0"/>
        <v>1.1870587499999807E-2</v>
      </c>
      <c r="E35" s="39">
        <f t="shared" si="1"/>
        <v>2.2018775849999839E-3</v>
      </c>
      <c r="F35" s="40">
        <f t="shared" si="2"/>
        <v>1.4072465084999791E-2</v>
      </c>
      <c r="H35" s="39">
        <f t="shared" si="3"/>
        <v>1.4072465084999791E-2</v>
      </c>
      <c r="L35" s="39"/>
      <c r="M35" s="39"/>
    </row>
    <row r="36" spans="1:13" x14ac:dyDescent="0.2">
      <c r="A36" s="87">
        <v>37277</v>
      </c>
      <c r="B36" s="39">
        <v>6.0024680624999771E-2</v>
      </c>
      <c r="C36" s="39">
        <v>7.1742562500000107E-2</v>
      </c>
      <c r="D36" s="40">
        <f t="shared" si="0"/>
        <v>1.1717881875000336E-2</v>
      </c>
      <c r="E36" s="39">
        <f t="shared" si="1"/>
        <v>2.1889892302500279E-3</v>
      </c>
      <c r="F36" s="40">
        <f t="shared" si="2"/>
        <v>1.3906871105250363E-2</v>
      </c>
      <c r="H36" s="39">
        <f t="shared" si="3"/>
        <v>1.3906871105250363E-2</v>
      </c>
      <c r="L36" s="39"/>
      <c r="M36" s="39"/>
    </row>
    <row r="37" spans="1:13" x14ac:dyDescent="0.2">
      <c r="A37" s="87">
        <v>37278</v>
      </c>
      <c r="B37" s="39">
        <v>6.0076160000000156E-2</v>
      </c>
      <c r="C37" s="39">
        <v>7.1742562500000107E-2</v>
      </c>
      <c r="D37" s="40">
        <f t="shared" si="0"/>
        <v>1.166640249999995E-2</v>
      </c>
      <c r="E37" s="39">
        <f t="shared" si="1"/>
        <v>2.1846443709999958E-3</v>
      </c>
      <c r="F37" s="40">
        <f t="shared" si="2"/>
        <v>1.3851046870999946E-2</v>
      </c>
      <c r="H37" s="39">
        <f t="shared" si="3"/>
        <v>1.3851046870999946E-2</v>
      </c>
      <c r="L37" s="39"/>
      <c r="M37" s="39"/>
    </row>
    <row r="38" spans="1:13" x14ac:dyDescent="0.2">
      <c r="A38" s="87">
        <v>37279</v>
      </c>
      <c r="B38" s="39">
        <v>6.1054505625000255E-2</v>
      </c>
      <c r="C38" s="39">
        <v>7.1535522500000059E-2</v>
      </c>
      <c r="D38" s="40">
        <f t="shared" si="0"/>
        <v>1.0481016874999805E-2</v>
      </c>
      <c r="E38" s="39">
        <f t="shared" si="1"/>
        <v>2.0845978242499835E-3</v>
      </c>
      <c r="F38" s="40">
        <f t="shared" si="2"/>
        <v>1.2565614699249788E-2</v>
      </c>
      <c r="H38" s="39">
        <f t="shared" si="3"/>
        <v>1.2565614699249788E-2</v>
      </c>
      <c r="L38" s="39"/>
      <c r="M38" s="39"/>
    </row>
    <row r="39" spans="1:13" x14ac:dyDescent="0.2">
      <c r="A39" s="87">
        <v>37280</v>
      </c>
      <c r="B39" s="39">
        <v>6.1878725624999964E-2</v>
      </c>
      <c r="C39" s="39">
        <v>7.2467360000000092E-2</v>
      </c>
      <c r="D39" s="40">
        <f t="shared" si="0"/>
        <v>1.0588634375000128E-2</v>
      </c>
      <c r="E39" s="39">
        <f t="shared" si="1"/>
        <v>2.0936807412500107E-3</v>
      </c>
      <c r="F39" s="40">
        <f t="shared" si="2"/>
        <v>1.2682315116250138E-2</v>
      </c>
      <c r="H39" s="39">
        <f t="shared" si="3"/>
        <v>1.2682315116250138E-2</v>
      </c>
      <c r="L39" s="39"/>
      <c r="M39" s="39"/>
    </row>
    <row r="40" spans="1:13" x14ac:dyDescent="0.2">
      <c r="A40" s="87">
        <v>37281</v>
      </c>
      <c r="B40" s="39">
        <v>6.2136360000000002E-2</v>
      </c>
      <c r="C40" s="39">
        <v>7.2363802499999963E-2</v>
      </c>
      <c r="D40" s="40">
        <f t="shared" si="0"/>
        <v>1.0227442499999961E-2</v>
      </c>
      <c r="E40" s="39">
        <f t="shared" si="1"/>
        <v>2.0631961469999966E-3</v>
      </c>
      <c r="F40" s="40">
        <f t="shared" si="2"/>
        <v>1.2290638646999958E-2</v>
      </c>
      <c r="H40" s="39">
        <f t="shared" si="3"/>
        <v>1.2290638646999958E-2</v>
      </c>
      <c r="L40" s="39"/>
      <c r="M40" s="39"/>
    </row>
    <row r="41" spans="1:13" x14ac:dyDescent="0.2">
      <c r="A41" s="87">
        <v>37285</v>
      </c>
      <c r="B41" s="39">
        <v>6.2806355625000254E-2</v>
      </c>
      <c r="C41" s="39">
        <v>7.2778062499999852E-2</v>
      </c>
      <c r="D41" s="40">
        <f t="shared" si="0"/>
        <v>9.9717068749995974E-3</v>
      </c>
      <c r="E41" s="39">
        <f t="shared" si="1"/>
        <v>2.041612060249966E-3</v>
      </c>
      <c r="F41" s="40">
        <f t="shared" si="2"/>
        <v>1.2013318935249564E-2</v>
      </c>
      <c r="H41" s="39">
        <f t="shared" si="3"/>
        <v>1.2013318935249564E-2</v>
      </c>
      <c r="L41" s="39"/>
      <c r="M41" s="39"/>
    </row>
    <row r="42" spans="1:13" x14ac:dyDescent="0.2">
      <c r="A42" s="87">
        <v>37286</v>
      </c>
      <c r="B42" s="39">
        <v>6.1724160000000028E-2</v>
      </c>
      <c r="C42" s="39">
        <v>7.1535522500000059E-2</v>
      </c>
      <c r="D42" s="40">
        <f t="shared" si="0"/>
        <v>9.8113625000000315E-3</v>
      </c>
      <c r="E42" s="39">
        <f t="shared" si="1"/>
        <v>2.0280789950000025E-3</v>
      </c>
      <c r="F42" s="40">
        <f t="shared" si="2"/>
        <v>1.1839441495000033E-2</v>
      </c>
      <c r="H42" s="39">
        <f t="shared" si="3"/>
        <v>1.1839441495000033E-2</v>
      </c>
      <c r="L42" s="39"/>
      <c r="M42" s="39"/>
    </row>
    <row r="43" spans="1:13" x14ac:dyDescent="0.2">
      <c r="A43" s="87">
        <v>37287</v>
      </c>
      <c r="B43" s="39">
        <v>6.2651722500000062E-2</v>
      </c>
      <c r="C43" s="39">
        <v>7.2881640000000081E-2</v>
      </c>
      <c r="D43" s="40">
        <f t="shared" si="0"/>
        <v>1.0229917500000019E-2</v>
      </c>
      <c r="E43" s="39">
        <f t="shared" si="1"/>
        <v>2.0634050370000015E-3</v>
      </c>
      <c r="F43" s="40">
        <f t="shared" si="2"/>
        <v>1.229332253700002E-2</v>
      </c>
      <c r="H43" s="39">
        <f t="shared" si="3"/>
        <v>1.229332253700002E-2</v>
      </c>
      <c r="L43" s="39"/>
      <c r="M43" s="39"/>
    </row>
    <row r="44" spans="1:13" x14ac:dyDescent="0.2">
      <c r="A44" s="87">
        <v>37288</v>
      </c>
      <c r="B44" s="39">
        <v>6.2754809999999939E-2</v>
      </c>
      <c r="C44" s="39">
        <v>7.319240249999992E-2</v>
      </c>
      <c r="D44" s="40">
        <f t="shared" si="0"/>
        <v>1.0437592499999981E-2</v>
      </c>
      <c r="E44" s="39">
        <f t="shared" si="1"/>
        <v>2.0809328069999983E-3</v>
      </c>
      <c r="F44" s="40">
        <f t="shared" si="2"/>
        <v>1.251852530699998E-2</v>
      </c>
      <c r="H44" s="39">
        <f t="shared" si="3"/>
        <v>1.251852530699998E-2</v>
      </c>
      <c r="L44" s="39"/>
      <c r="M44" s="39"/>
    </row>
    <row r="45" spans="1:13" x14ac:dyDescent="0.2">
      <c r="A45" s="87">
        <v>37291</v>
      </c>
      <c r="B45" s="39">
        <v>6.2033302500000165E-2</v>
      </c>
      <c r="C45" s="39">
        <v>7.2363802499999963E-2</v>
      </c>
      <c r="D45" s="40">
        <f t="shared" si="0"/>
        <v>1.0330499999999798E-2</v>
      </c>
      <c r="E45" s="39">
        <f t="shared" si="1"/>
        <v>2.0718941999999831E-3</v>
      </c>
      <c r="F45" s="40">
        <f t="shared" si="2"/>
        <v>1.2402394199999781E-2</v>
      </c>
      <c r="H45" s="39">
        <f t="shared" si="3"/>
        <v>1.2402394199999781E-2</v>
      </c>
      <c r="L45" s="39"/>
      <c r="M45" s="39"/>
    </row>
    <row r="46" spans="1:13" x14ac:dyDescent="0.2">
      <c r="A46" s="87">
        <v>37292</v>
      </c>
      <c r="B46" s="39">
        <v>6.1054505625000255E-2</v>
      </c>
      <c r="C46" s="39">
        <v>7.1535522500000059E-2</v>
      </c>
      <c r="D46" s="40">
        <f t="shared" si="0"/>
        <v>1.0481016874999805E-2</v>
      </c>
      <c r="E46" s="39">
        <f t="shared" si="1"/>
        <v>2.0845978242499835E-3</v>
      </c>
      <c r="F46" s="40">
        <f t="shared" si="2"/>
        <v>1.2565614699249788E-2</v>
      </c>
      <c r="H46" s="39">
        <f t="shared" si="3"/>
        <v>1.2565614699249788E-2</v>
      </c>
      <c r="L46" s="39"/>
      <c r="M46" s="39"/>
    </row>
    <row r="47" spans="1:13" x14ac:dyDescent="0.2">
      <c r="A47" s="87">
        <v>37293</v>
      </c>
      <c r="B47" s="39">
        <v>6.0797002499999753E-2</v>
      </c>
      <c r="C47" s="39">
        <v>7.1328502500000113E-2</v>
      </c>
      <c r="D47" s="40">
        <f t="shared" si="0"/>
        <v>1.053150000000036E-2</v>
      </c>
      <c r="E47" s="39">
        <f t="shared" si="1"/>
        <v>2.0888586000000304E-3</v>
      </c>
      <c r="F47" s="40">
        <f t="shared" si="2"/>
        <v>1.2620358600000391E-2</v>
      </c>
      <c r="H47" s="39">
        <f t="shared" si="3"/>
        <v>1.2620358600000391E-2</v>
      </c>
      <c r="L47" s="39"/>
      <c r="M47" s="39"/>
    </row>
    <row r="48" spans="1:13" x14ac:dyDescent="0.2">
      <c r="A48" s="87">
        <v>37294</v>
      </c>
      <c r="B48" s="39">
        <v>6.0385062499999975E-2</v>
      </c>
      <c r="C48" s="39">
        <v>7.0604090000000008E-2</v>
      </c>
      <c r="D48" s="40">
        <f t="shared" si="0"/>
        <v>1.0219027500000033E-2</v>
      </c>
      <c r="E48" s="39">
        <f t="shared" si="1"/>
        <v>2.0624859210000026E-3</v>
      </c>
      <c r="F48" s="40">
        <f t="shared" si="2"/>
        <v>1.2281513421000036E-2</v>
      </c>
      <c r="H48" s="39">
        <f t="shared" si="3"/>
        <v>1.2281513421000036E-2</v>
      </c>
      <c r="L48" s="39"/>
      <c r="M48" s="39"/>
    </row>
    <row r="49" spans="1:13" x14ac:dyDescent="0.2">
      <c r="A49" s="87">
        <v>37295</v>
      </c>
      <c r="B49" s="39">
        <v>6.1003002499999903E-2</v>
      </c>
      <c r="C49" s="39">
        <v>7.1328502500000113E-2</v>
      </c>
      <c r="D49" s="40">
        <f t="shared" si="0"/>
        <v>1.032550000000021E-2</v>
      </c>
      <c r="E49" s="39">
        <f t="shared" si="1"/>
        <v>2.0714722000000178E-3</v>
      </c>
      <c r="F49" s="40">
        <f t="shared" si="2"/>
        <v>1.2396972200000227E-2</v>
      </c>
      <c r="H49" s="39">
        <f t="shared" si="3"/>
        <v>1.2396972200000227E-2</v>
      </c>
      <c r="L49" s="39"/>
      <c r="M49" s="39"/>
    </row>
    <row r="50" spans="1:13" x14ac:dyDescent="0.2">
      <c r="A50" s="87">
        <v>37298</v>
      </c>
      <c r="B50" s="39">
        <v>6.1621122500000292E-2</v>
      </c>
      <c r="C50" s="39">
        <v>7.1742562500000107E-2</v>
      </c>
      <c r="D50" s="40">
        <f t="shared" si="0"/>
        <v>1.0121439999999815E-2</v>
      </c>
      <c r="E50" s="39">
        <f t="shared" si="1"/>
        <v>2.0542495359999842E-3</v>
      </c>
      <c r="F50" s="40">
        <f t="shared" si="2"/>
        <v>1.21756895359998E-2</v>
      </c>
      <c r="H50" s="39">
        <f t="shared" si="3"/>
        <v>1.21756895359998E-2</v>
      </c>
      <c r="L50" s="39"/>
      <c r="M50" s="39"/>
    </row>
    <row r="51" spans="1:13" x14ac:dyDescent="0.2">
      <c r="A51" s="87">
        <v>37299</v>
      </c>
      <c r="B51" s="39">
        <v>6.1672640625000108E-2</v>
      </c>
      <c r="C51" s="39">
        <v>7.1846089999999752E-2</v>
      </c>
      <c r="D51" s="40">
        <f t="shared" si="0"/>
        <v>1.0173449374999644E-2</v>
      </c>
      <c r="E51" s="39">
        <f t="shared" si="1"/>
        <v>2.0586391272499698E-3</v>
      </c>
      <c r="F51" s="40">
        <f t="shared" si="2"/>
        <v>1.2232088502249614E-2</v>
      </c>
      <c r="H51" s="39">
        <f t="shared" si="3"/>
        <v>1.2232088502249614E-2</v>
      </c>
      <c r="L51" s="39"/>
      <c r="M51" s="39"/>
    </row>
    <row r="52" spans="1:13" x14ac:dyDescent="0.2">
      <c r="A52" s="87">
        <v>37300</v>
      </c>
      <c r="B52" s="39">
        <v>6.2342489999999806E-2</v>
      </c>
      <c r="C52" s="39">
        <v>7.2467360000000092E-2</v>
      </c>
      <c r="D52" s="40">
        <f t="shared" si="0"/>
        <v>1.0124870000000286E-2</v>
      </c>
      <c r="E52" s="39">
        <f t="shared" si="1"/>
        <v>2.0545390280000239E-3</v>
      </c>
      <c r="F52" s="40">
        <f t="shared" si="2"/>
        <v>1.2179409028000309E-2</v>
      </c>
      <c r="H52" s="39">
        <f t="shared" si="3"/>
        <v>1.2179409028000309E-2</v>
      </c>
      <c r="L52" s="39"/>
      <c r="M52" s="39"/>
    </row>
    <row r="53" spans="1:13" x14ac:dyDescent="0.2">
      <c r="A53" s="87">
        <v>37301</v>
      </c>
      <c r="B53" s="39">
        <v>6.3528125624999987E-2</v>
      </c>
      <c r="C53" s="39">
        <v>7.3296000000000028E-2</v>
      </c>
      <c r="D53" s="40">
        <f t="shared" si="0"/>
        <v>9.7678743750000407E-3</v>
      </c>
      <c r="E53" s="39">
        <f t="shared" si="1"/>
        <v>2.0244085972500035E-3</v>
      </c>
      <c r="F53" s="40">
        <f t="shared" si="2"/>
        <v>1.1792282972250044E-2</v>
      </c>
      <c r="H53" s="39">
        <f t="shared" si="3"/>
        <v>1.1792282972250044E-2</v>
      </c>
      <c r="L53" s="39"/>
      <c r="M53" s="39"/>
    </row>
    <row r="54" spans="1:13" x14ac:dyDescent="0.2">
      <c r="A54" s="87">
        <v>37302</v>
      </c>
      <c r="B54" s="39">
        <v>6.2754809999999939E-2</v>
      </c>
      <c r="C54" s="39">
        <v>7.2674490000000036E-2</v>
      </c>
      <c r="D54" s="40">
        <f t="shared" si="0"/>
        <v>9.9196800000000973E-3</v>
      </c>
      <c r="E54" s="39">
        <f t="shared" si="1"/>
        <v>2.0372209920000084E-3</v>
      </c>
      <c r="F54" s="40">
        <f t="shared" si="2"/>
        <v>1.1956900992000107E-2</v>
      </c>
      <c r="H54" s="39">
        <f t="shared" si="3"/>
        <v>1.1956900992000107E-2</v>
      </c>
      <c r="L54" s="39"/>
      <c r="M54" s="39"/>
    </row>
    <row r="55" spans="1:13" x14ac:dyDescent="0.2">
      <c r="A55" s="87">
        <v>37305</v>
      </c>
      <c r="B55" s="39">
        <v>6.223942250000003E-2</v>
      </c>
      <c r="C55" s="39">
        <v>7.1949622500000032E-2</v>
      </c>
      <c r="D55" s="40">
        <f t="shared" si="0"/>
        <v>9.7102000000000022E-3</v>
      </c>
      <c r="E55" s="39">
        <f t="shared" si="1"/>
        <v>2.0195408800000002E-3</v>
      </c>
      <c r="F55" s="40">
        <f t="shared" si="2"/>
        <v>1.1729740880000002E-2</v>
      </c>
      <c r="H55" s="39">
        <f t="shared" si="3"/>
        <v>1.1729740880000002E-2</v>
      </c>
      <c r="L55" s="39"/>
      <c r="M55" s="39"/>
    </row>
    <row r="56" spans="1:13" x14ac:dyDescent="0.2">
      <c r="A56" s="87">
        <v>37306</v>
      </c>
      <c r="B56" s="39">
        <v>6.2394025624999738E-2</v>
      </c>
      <c r="C56" s="39">
        <v>7.2260250000000248E-2</v>
      </c>
      <c r="D56" s="40">
        <f t="shared" si="0"/>
        <v>9.8662243750005096E-3</v>
      </c>
      <c r="E56" s="39">
        <f t="shared" si="1"/>
        <v>2.0327093372500427E-3</v>
      </c>
      <c r="F56" s="40">
        <f t="shared" si="2"/>
        <v>1.1898933712250552E-2</v>
      </c>
      <c r="H56" s="39">
        <f t="shared" si="3"/>
        <v>1.1898933712250552E-2</v>
      </c>
      <c r="L56" s="39"/>
      <c r="M56" s="39"/>
    </row>
    <row r="57" spans="1:13" x14ac:dyDescent="0.2">
      <c r="A57" s="87">
        <v>37307</v>
      </c>
      <c r="B57" s="39">
        <v>6.2187890624999742E-2</v>
      </c>
      <c r="C57" s="39">
        <v>7.2156702500000058E-2</v>
      </c>
      <c r="D57" s="40">
        <f t="shared" si="0"/>
        <v>9.9688118750003163E-3</v>
      </c>
      <c r="E57" s="39">
        <f t="shared" si="1"/>
        <v>2.0413677222500268E-3</v>
      </c>
      <c r="F57" s="40">
        <f t="shared" si="2"/>
        <v>1.2010179597250342E-2</v>
      </c>
      <c r="H57" s="39">
        <f t="shared" si="3"/>
        <v>1.2010179597250342E-2</v>
      </c>
      <c r="L57" s="39"/>
      <c r="M57" s="39"/>
    </row>
    <row r="58" spans="1:13" x14ac:dyDescent="0.2">
      <c r="A58" s="87">
        <v>37308</v>
      </c>
      <c r="B58" s="39">
        <v>6.2806355625000254E-2</v>
      </c>
      <c r="C58" s="39">
        <v>7.2881640000000081E-2</v>
      </c>
      <c r="D58" s="40">
        <f t="shared" si="0"/>
        <v>1.0075284374999827E-2</v>
      </c>
      <c r="E58" s="39">
        <f t="shared" si="1"/>
        <v>2.0503540012499853E-3</v>
      </c>
      <c r="F58" s="40">
        <f t="shared" si="2"/>
        <v>1.2125638376249812E-2</v>
      </c>
      <c r="H58" s="39">
        <f t="shared" si="3"/>
        <v>1.2125638376249812E-2</v>
      </c>
      <c r="L58" s="39"/>
      <c r="M58" s="39"/>
    </row>
    <row r="59" spans="1:13" x14ac:dyDescent="0.2">
      <c r="A59" s="87">
        <v>37309</v>
      </c>
      <c r="B59" s="39">
        <v>6.1878725624999964E-2</v>
      </c>
      <c r="C59" s="39">
        <v>7.1639039999999765E-2</v>
      </c>
      <c r="D59" s="40">
        <f t="shared" si="0"/>
        <v>9.7603143749998011E-3</v>
      </c>
      <c r="E59" s="39">
        <f t="shared" si="1"/>
        <v>2.0237705332499831E-3</v>
      </c>
      <c r="F59" s="40">
        <f t="shared" si="2"/>
        <v>1.1784084908249785E-2</v>
      </c>
      <c r="H59" s="39">
        <f t="shared" si="3"/>
        <v>1.1784084908249785E-2</v>
      </c>
      <c r="L59" s="39"/>
      <c r="M59" s="39"/>
    </row>
    <row r="60" spans="1:13" x14ac:dyDescent="0.2">
      <c r="A60" s="87">
        <v>37312</v>
      </c>
      <c r="B60" s="39">
        <v>6.1775680624999829E-2</v>
      </c>
      <c r="C60" s="39">
        <v>7.1121502500000044E-2</v>
      </c>
      <c r="D60" s="40">
        <f t="shared" si="0"/>
        <v>9.3458218750002153E-3</v>
      </c>
      <c r="E60" s="39">
        <f t="shared" si="1"/>
        <v>1.9887873662500178E-3</v>
      </c>
      <c r="F60" s="40">
        <f t="shared" si="2"/>
        <v>1.1334609241250234E-2</v>
      </c>
      <c r="H60" s="39">
        <f t="shared" si="3"/>
        <v>1.1334609241250234E-2</v>
      </c>
      <c r="L60" s="39"/>
      <c r="M60" s="39"/>
    </row>
    <row r="61" spans="1:13" x14ac:dyDescent="0.2">
      <c r="A61" s="87">
        <v>37313</v>
      </c>
      <c r="B61" s="39">
        <v>6.223942250000003E-2</v>
      </c>
      <c r="C61" s="39">
        <v>7.1949622500000032E-2</v>
      </c>
      <c r="D61" s="40">
        <f t="shared" si="0"/>
        <v>9.7102000000000022E-3</v>
      </c>
      <c r="E61" s="39">
        <f t="shared" si="1"/>
        <v>2.0195408800000002E-3</v>
      </c>
      <c r="F61" s="40">
        <f t="shared" si="2"/>
        <v>1.1729740880000002E-2</v>
      </c>
      <c r="H61" s="39">
        <f t="shared" si="3"/>
        <v>1.1729740880000002E-2</v>
      </c>
      <c r="L61" s="39"/>
      <c r="M61" s="39"/>
    </row>
    <row r="62" spans="1:13" x14ac:dyDescent="0.2">
      <c r="A62" s="87">
        <v>37314</v>
      </c>
      <c r="B62" s="39">
        <v>6.3270322499999976E-2</v>
      </c>
      <c r="C62" s="39">
        <v>7.2985222499999836E-2</v>
      </c>
      <c r="D62" s="40">
        <f t="shared" si="0"/>
        <v>9.7148999999998598E-3</v>
      </c>
      <c r="E62" s="39">
        <f t="shared" si="1"/>
        <v>2.0199375599999881E-3</v>
      </c>
      <c r="F62" s="40">
        <f t="shared" si="2"/>
        <v>1.1734837559999848E-2</v>
      </c>
      <c r="H62" s="39">
        <f t="shared" si="3"/>
        <v>1.1734837559999848E-2</v>
      </c>
      <c r="L62" s="39"/>
      <c r="M62" s="39"/>
    </row>
    <row r="63" spans="1:13" x14ac:dyDescent="0.2">
      <c r="A63" s="87">
        <v>37315</v>
      </c>
      <c r="B63" s="39">
        <v>6.2290955624999977E-2</v>
      </c>
      <c r="C63" s="39">
        <v>7.1846089999999752E-2</v>
      </c>
      <c r="D63" s="40">
        <f t="shared" si="0"/>
        <v>9.5551343749997741E-3</v>
      </c>
      <c r="E63" s="39">
        <f t="shared" si="1"/>
        <v>2.006453341249981E-3</v>
      </c>
      <c r="F63" s="40">
        <f t="shared" si="2"/>
        <v>1.1561587716249756E-2</v>
      </c>
      <c r="H63" s="39">
        <f t="shared" si="3"/>
        <v>1.1561587716249756E-2</v>
      </c>
      <c r="L63" s="39"/>
      <c r="M63" s="39"/>
    </row>
    <row r="64" spans="1:13" x14ac:dyDescent="0.2">
      <c r="A64" s="87">
        <v>37316</v>
      </c>
      <c r="B64" s="39">
        <v>6.2754809999999939E-2</v>
      </c>
      <c r="C64" s="39">
        <v>7.2674490000000036E-2</v>
      </c>
      <c r="D64" s="40">
        <f t="shared" si="0"/>
        <v>9.9196800000000973E-3</v>
      </c>
      <c r="E64" s="39">
        <f t="shared" si="1"/>
        <v>2.0372209920000084E-3</v>
      </c>
      <c r="F64" s="40">
        <f t="shared" si="2"/>
        <v>1.1956900992000107E-2</v>
      </c>
      <c r="H64" s="39">
        <f t="shared" si="3"/>
        <v>1.1956900992000107E-2</v>
      </c>
      <c r="L64" s="39"/>
      <c r="M64" s="39"/>
    </row>
    <row r="65" spans="1:13" x14ac:dyDescent="0.2">
      <c r="A65" s="87">
        <v>37319</v>
      </c>
      <c r="B65" s="39">
        <v>6.4456475624999898E-2</v>
      </c>
      <c r="C65" s="39">
        <v>7.4332249999999878E-2</v>
      </c>
      <c r="D65" s="40">
        <f t="shared" si="0"/>
        <v>9.8757743749999793E-3</v>
      </c>
      <c r="E65" s="39">
        <f t="shared" si="1"/>
        <v>2.0335153572499983E-3</v>
      </c>
      <c r="F65" s="40">
        <f t="shared" si="2"/>
        <v>1.1909289732249978E-2</v>
      </c>
      <c r="H65" s="39">
        <f t="shared" si="3"/>
        <v>1.1909289732249978E-2</v>
      </c>
      <c r="L65" s="39"/>
      <c r="M65" s="39"/>
    </row>
    <row r="66" spans="1:13" x14ac:dyDescent="0.2">
      <c r="A66" s="87">
        <v>37320</v>
      </c>
      <c r="B66" s="39">
        <v>6.4095402500000009E-2</v>
      </c>
      <c r="C66" s="39">
        <v>7.3606822499999724E-2</v>
      </c>
      <c r="D66" s="40">
        <f t="shared" si="0"/>
        <v>9.5114199999997151E-3</v>
      </c>
      <c r="E66" s="39">
        <f t="shared" si="1"/>
        <v>2.0027638479999761E-3</v>
      </c>
      <c r="F66" s="40">
        <f t="shared" si="2"/>
        <v>1.1514183847999692E-2</v>
      </c>
      <c r="H66" s="39">
        <f t="shared" si="3"/>
        <v>1.1514183847999692E-2</v>
      </c>
      <c r="L66" s="39"/>
      <c r="M66" s="39"/>
    </row>
    <row r="67" spans="1:13" x14ac:dyDescent="0.2">
      <c r="A67" s="87">
        <v>37321</v>
      </c>
      <c r="B67" s="39">
        <v>6.3837530625000083E-2</v>
      </c>
      <c r="C67" s="39">
        <v>7.3503210000000152E-2</v>
      </c>
      <c r="D67" s="40">
        <f t="shared" si="0"/>
        <v>9.6656793750000691E-3</v>
      </c>
      <c r="E67" s="39">
        <f t="shared" si="1"/>
        <v>2.0157833392500058E-3</v>
      </c>
      <c r="F67" s="40">
        <f t="shared" si="2"/>
        <v>1.1681462714250076E-2</v>
      </c>
      <c r="H67" s="39">
        <f t="shared" si="3"/>
        <v>1.1681462714250076E-2</v>
      </c>
      <c r="L67" s="39"/>
      <c r="M67" s="39"/>
    </row>
    <row r="68" spans="1:13" x14ac:dyDescent="0.2">
      <c r="A68" s="87">
        <v>37322</v>
      </c>
      <c r="B68" s="39">
        <v>6.5023999999999971E-2</v>
      </c>
      <c r="C68" s="39">
        <v>7.4643222500000217E-2</v>
      </c>
      <c r="D68" s="40">
        <f t="shared" si="0"/>
        <v>9.6192225000002463E-3</v>
      </c>
      <c r="E68" s="39">
        <f t="shared" si="1"/>
        <v>2.0118623790000207E-3</v>
      </c>
      <c r="F68" s="40">
        <f t="shared" si="2"/>
        <v>1.1631084879000267E-2</v>
      </c>
      <c r="H68" s="39">
        <f t="shared" si="3"/>
        <v>1.1631084879000267E-2</v>
      </c>
      <c r="L68" s="39"/>
      <c r="M68" s="39"/>
    </row>
    <row r="69" spans="1:13" x14ac:dyDescent="0.2">
      <c r="A69" s="87">
        <v>37323</v>
      </c>
      <c r="B69" s="39">
        <v>6.6314390624999886E-2</v>
      </c>
      <c r="C69" s="39">
        <v>7.5991290000000156E-2</v>
      </c>
      <c r="D69" s="40">
        <f t="shared" si="0"/>
        <v>9.6768993750002696E-3</v>
      </c>
      <c r="E69" s="39">
        <f t="shared" si="1"/>
        <v>2.0167303072500227E-3</v>
      </c>
      <c r="F69" s="40">
        <f t="shared" si="2"/>
        <v>1.1693629682250292E-2</v>
      </c>
      <c r="H69" s="39">
        <f t="shared" si="3"/>
        <v>1.1693629682250292E-2</v>
      </c>
      <c r="L69" s="39"/>
      <c r="M69" s="39"/>
    </row>
    <row r="70" spans="1:13" x14ac:dyDescent="0.2">
      <c r="A70" s="87">
        <v>37326</v>
      </c>
      <c r="B70" s="39">
        <v>6.6211130624999948E-2</v>
      </c>
      <c r="C70" s="39">
        <v>7.588756249999995E-2</v>
      </c>
      <c r="D70" s="40">
        <f t="shared" ref="D70:D133" si="4">C70-B70</f>
        <v>9.6764318750000022E-3</v>
      </c>
      <c r="E70" s="39">
        <f t="shared" ref="E70:E133" si="5">$B$1+$B$2*D70</f>
        <v>2.01669085025E-3</v>
      </c>
      <c r="F70" s="40">
        <f t="shared" ref="F70:F133" si="6">D70+E70</f>
        <v>1.1693122725250003E-2</v>
      </c>
      <c r="H70" s="39">
        <f t="shared" ref="H70:H133" si="7">AVERAGE(F70:G70)</f>
        <v>1.1693122725250003E-2</v>
      </c>
      <c r="L70" s="39"/>
      <c r="M70" s="39"/>
    </row>
    <row r="71" spans="1:13" x14ac:dyDescent="0.2">
      <c r="A71" s="87">
        <v>37327</v>
      </c>
      <c r="B71" s="39">
        <v>6.5849759999999868E-2</v>
      </c>
      <c r="C71" s="39">
        <v>7.5783839999999714E-2</v>
      </c>
      <c r="D71" s="40">
        <f t="shared" si="4"/>
        <v>9.9340799999998453E-3</v>
      </c>
      <c r="E71" s="39">
        <f t="shared" si="5"/>
        <v>2.0384363519999867E-3</v>
      </c>
      <c r="F71" s="40">
        <f t="shared" si="6"/>
        <v>1.1972516351999831E-2</v>
      </c>
      <c r="H71" s="39">
        <f t="shared" si="7"/>
        <v>1.1972516351999831E-2</v>
      </c>
      <c r="L71" s="39"/>
      <c r="M71" s="39"/>
    </row>
    <row r="72" spans="1:13" x14ac:dyDescent="0.2">
      <c r="A72" s="87">
        <v>37328</v>
      </c>
      <c r="B72" s="39">
        <v>6.6314390624999886E-2</v>
      </c>
      <c r="C72" s="39">
        <v>7.6406250000000231E-2</v>
      </c>
      <c r="D72" s="40">
        <f t="shared" si="4"/>
        <v>1.0091859375000345E-2</v>
      </c>
      <c r="E72" s="39">
        <f t="shared" si="5"/>
        <v>2.0517529312500289E-3</v>
      </c>
      <c r="F72" s="40">
        <f t="shared" si="6"/>
        <v>1.2143612306250374E-2</v>
      </c>
      <c r="H72" s="39">
        <f t="shared" si="7"/>
        <v>1.2143612306250374E-2</v>
      </c>
      <c r="L72" s="39"/>
      <c r="M72" s="39"/>
    </row>
    <row r="73" spans="1:13" x14ac:dyDescent="0.2">
      <c r="A73" s="87">
        <v>37329</v>
      </c>
      <c r="B73" s="39">
        <v>6.5746522500000237E-2</v>
      </c>
      <c r="C73" s="39">
        <v>7.5576409999999816E-2</v>
      </c>
      <c r="D73" s="40">
        <f t="shared" si="4"/>
        <v>9.8298874999995789E-3</v>
      </c>
      <c r="E73" s="39">
        <f t="shared" si="5"/>
        <v>2.0296425049999645E-3</v>
      </c>
      <c r="F73" s="40">
        <f t="shared" si="6"/>
        <v>1.1859530004999543E-2</v>
      </c>
      <c r="H73" s="39">
        <f t="shared" si="7"/>
        <v>1.1859530004999543E-2</v>
      </c>
      <c r="L73" s="39"/>
      <c r="M73" s="39"/>
    </row>
    <row r="74" spans="1:13" x14ac:dyDescent="0.2">
      <c r="A74" s="87">
        <v>37330</v>
      </c>
      <c r="B74" s="39">
        <v>6.667583999999982E-2</v>
      </c>
      <c r="C74" s="39">
        <v>7.7028840000000098E-2</v>
      </c>
      <c r="D74" s="40">
        <f t="shared" si="4"/>
        <v>1.0353000000000279E-2</v>
      </c>
      <c r="E74" s="39">
        <f t="shared" si="5"/>
        <v>2.0737932000000235E-3</v>
      </c>
      <c r="F74" s="40">
        <f t="shared" si="6"/>
        <v>1.2426793200000303E-2</v>
      </c>
      <c r="H74" s="39">
        <f t="shared" si="7"/>
        <v>1.2426793200000303E-2</v>
      </c>
      <c r="L74" s="39"/>
      <c r="M74" s="39"/>
    </row>
    <row r="75" spans="1:13" x14ac:dyDescent="0.2">
      <c r="A75" s="87">
        <v>37333</v>
      </c>
      <c r="B75" s="39">
        <v>6.600462562499998E-2</v>
      </c>
      <c r="C75" s="39">
        <v>7.6510002499999841E-2</v>
      </c>
      <c r="D75" s="40">
        <f t="shared" si="4"/>
        <v>1.0505376874999861E-2</v>
      </c>
      <c r="E75" s="39">
        <f t="shared" si="5"/>
        <v>2.0866538082499882E-3</v>
      </c>
      <c r="F75" s="40">
        <f t="shared" si="6"/>
        <v>1.259203068324985E-2</v>
      </c>
      <c r="H75" s="39">
        <f t="shared" si="7"/>
        <v>1.259203068324985E-2</v>
      </c>
      <c r="L75" s="39"/>
      <c r="M75" s="39"/>
    </row>
    <row r="76" spans="1:13" x14ac:dyDescent="0.2">
      <c r="A76" s="87">
        <v>37334</v>
      </c>
      <c r="B76" s="39">
        <v>6.6107875624999757E-2</v>
      </c>
      <c r="C76" s="39">
        <v>7.6613760000000086E-2</v>
      </c>
      <c r="D76" s="40">
        <f t="shared" si="4"/>
        <v>1.0505884375000329E-2</v>
      </c>
      <c r="E76" s="39">
        <f t="shared" si="5"/>
        <v>2.0866966412500278E-3</v>
      </c>
      <c r="F76" s="40">
        <f t="shared" si="6"/>
        <v>1.2592581016250357E-2</v>
      </c>
      <c r="H76" s="39">
        <f t="shared" si="7"/>
        <v>1.2592581016250357E-2</v>
      </c>
      <c r="L76" s="39"/>
      <c r="M76" s="39"/>
    </row>
    <row r="77" spans="1:13" x14ac:dyDescent="0.2">
      <c r="A77" s="87">
        <v>37335</v>
      </c>
      <c r="B77" s="39">
        <v>6.590138062499995E-2</v>
      </c>
      <c r="C77" s="39">
        <v>7.588756249999995E-2</v>
      </c>
      <c r="D77" s="40">
        <f t="shared" si="4"/>
        <v>9.9861818749999998E-3</v>
      </c>
      <c r="E77" s="39">
        <f t="shared" si="5"/>
        <v>2.0428337502500001E-3</v>
      </c>
      <c r="F77" s="40">
        <f t="shared" si="6"/>
        <v>1.202901562525E-2</v>
      </c>
      <c r="H77" s="39">
        <f t="shared" si="7"/>
        <v>1.202901562525E-2</v>
      </c>
      <c r="L77" s="39"/>
      <c r="M77" s="39"/>
    </row>
    <row r="78" spans="1:13" x14ac:dyDescent="0.2">
      <c r="A78" s="87">
        <v>37336</v>
      </c>
      <c r="B78" s="39">
        <v>6.683076562500001E-2</v>
      </c>
      <c r="C78" s="39">
        <v>7.6717522499999857E-2</v>
      </c>
      <c r="D78" s="40">
        <f t="shared" si="4"/>
        <v>9.8867568749998469E-3</v>
      </c>
      <c r="E78" s="39">
        <f t="shared" si="5"/>
        <v>2.0344422802499869E-3</v>
      </c>
      <c r="F78" s="40">
        <f t="shared" si="6"/>
        <v>1.1921199155249834E-2</v>
      </c>
      <c r="H78" s="39">
        <f t="shared" si="7"/>
        <v>1.1921199155249834E-2</v>
      </c>
      <c r="L78" s="39"/>
      <c r="M78" s="39"/>
    </row>
    <row r="79" spans="1:13" x14ac:dyDescent="0.2">
      <c r="A79" s="87">
        <v>37337</v>
      </c>
      <c r="B79" s="39">
        <v>6.6417655625000016E-2</v>
      </c>
      <c r="C79" s="39">
        <v>7.6198760000000254E-2</v>
      </c>
      <c r="D79" s="40">
        <f t="shared" si="4"/>
        <v>9.781104375000238E-3</v>
      </c>
      <c r="E79" s="39">
        <f t="shared" si="5"/>
        <v>2.0255252092500199E-3</v>
      </c>
      <c r="F79" s="40">
        <f t="shared" si="6"/>
        <v>1.1806629584250258E-2</v>
      </c>
      <c r="H79" s="39">
        <f t="shared" si="7"/>
        <v>1.1806629584250258E-2</v>
      </c>
      <c r="L79" s="39"/>
      <c r="M79" s="39"/>
    </row>
    <row r="80" spans="1:13" x14ac:dyDescent="0.2">
      <c r="A80" s="87">
        <v>37340</v>
      </c>
      <c r="B80" s="39">
        <v>6.6882409999999837E-2</v>
      </c>
      <c r="C80" s="39">
        <v>7.6302502499999925E-2</v>
      </c>
      <c r="D80" s="40">
        <f t="shared" si="4"/>
        <v>9.4200925000000879E-3</v>
      </c>
      <c r="E80" s="39">
        <f t="shared" si="5"/>
        <v>1.9950558070000075E-3</v>
      </c>
      <c r="F80" s="40">
        <f t="shared" si="6"/>
        <v>1.1415148307000095E-2</v>
      </c>
      <c r="H80" s="39">
        <f t="shared" si="7"/>
        <v>1.1415148307000095E-2</v>
      </c>
      <c r="L80" s="39"/>
      <c r="M80" s="39"/>
    </row>
    <row r="81" spans="1:13" x14ac:dyDescent="0.2">
      <c r="A81" s="87">
        <v>37341</v>
      </c>
      <c r="B81" s="39">
        <v>6.7243955624999963E-2</v>
      </c>
      <c r="C81" s="39">
        <v>7.6510002499999841E-2</v>
      </c>
      <c r="D81" s="40">
        <f t="shared" si="4"/>
        <v>9.2660468749998781E-3</v>
      </c>
      <c r="E81" s="39">
        <f t="shared" si="5"/>
        <v>1.9820543562499896E-3</v>
      </c>
      <c r="F81" s="40">
        <f t="shared" si="6"/>
        <v>1.1248101231249868E-2</v>
      </c>
      <c r="H81" s="39">
        <f t="shared" si="7"/>
        <v>1.1248101231249868E-2</v>
      </c>
      <c r="L81" s="39"/>
      <c r="M81" s="39"/>
    </row>
    <row r="82" spans="1:13" x14ac:dyDescent="0.2">
      <c r="A82" s="87">
        <v>37342</v>
      </c>
      <c r="B82" s="39">
        <v>6.6107875624999757E-2</v>
      </c>
      <c r="C82" s="39">
        <v>7.5368999999999797E-2</v>
      </c>
      <c r="D82" s="40">
        <f t="shared" si="4"/>
        <v>9.2611243750000405E-3</v>
      </c>
      <c r="E82" s="39">
        <f t="shared" si="5"/>
        <v>1.9816388972500034E-3</v>
      </c>
      <c r="F82" s="40">
        <f t="shared" si="6"/>
        <v>1.1242763272250045E-2</v>
      </c>
      <c r="H82" s="39">
        <f t="shared" si="7"/>
        <v>1.1242763272250045E-2</v>
      </c>
      <c r="L82" s="39"/>
      <c r="M82" s="39"/>
    </row>
    <row r="83" spans="1:13" x14ac:dyDescent="0.2">
      <c r="A83" s="87">
        <v>37343</v>
      </c>
      <c r="B83" s="39">
        <v>6.6056249999999928E-2</v>
      </c>
      <c r="C83" s="39">
        <v>7.5265302500000075E-2</v>
      </c>
      <c r="D83" s="40">
        <f t="shared" si="4"/>
        <v>9.2090525000001477E-3</v>
      </c>
      <c r="E83" s="39">
        <f t="shared" si="5"/>
        <v>1.9772440310000124E-3</v>
      </c>
      <c r="F83" s="40">
        <f t="shared" si="6"/>
        <v>1.1186296531000161E-2</v>
      </c>
      <c r="H83" s="39">
        <f t="shared" si="7"/>
        <v>1.1186296531000161E-2</v>
      </c>
      <c r="L83" s="39"/>
      <c r="M83" s="39"/>
    </row>
    <row r="84" spans="1:13" x14ac:dyDescent="0.2">
      <c r="A84" s="87">
        <v>37348</v>
      </c>
      <c r="B84" s="39">
        <v>6.7863890624999756E-2</v>
      </c>
      <c r="C84" s="39">
        <v>7.7028840000000098E-2</v>
      </c>
      <c r="D84" s="40">
        <f t="shared" si="4"/>
        <v>9.1649493750003419E-3</v>
      </c>
      <c r="E84" s="39">
        <f t="shared" si="5"/>
        <v>1.9735217272500286E-3</v>
      </c>
      <c r="F84" s="40">
        <f t="shared" si="6"/>
        <v>1.113847110225037E-2</v>
      </c>
      <c r="H84" s="39">
        <f t="shared" si="7"/>
        <v>1.113847110225037E-2</v>
      </c>
      <c r="L84" s="39"/>
      <c r="M84" s="39"/>
    </row>
    <row r="85" spans="1:13" x14ac:dyDescent="0.2">
      <c r="A85" s="87">
        <v>37349</v>
      </c>
      <c r="B85" s="39">
        <v>6.6417655625000016E-2</v>
      </c>
      <c r="C85" s="39">
        <v>7.6198760000000254E-2</v>
      </c>
      <c r="D85" s="40">
        <f t="shared" si="4"/>
        <v>9.781104375000238E-3</v>
      </c>
      <c r="E85" s="39">
        <f t="shared" si="5"/>
        <v>2.0255252092500199E-3</v>
      </c>
      <c r="F85" s="40">
        <f t="shared" si="6"/>
        <v>1.1806629584250258E-2</v>
      </c>
      <c r="H85" s="39">
        <f t="shared" si="7"/>
        <v>1.1806629584250258E-2</v>
      </c>
      <c r="L85" s="39"/>
      <c r="M85" s="39"/>
    </row>
    <row r="86" spans="1:13" x14ac:dyDescent="0.2">
      <c r="A86" s="87">
        <v>37350</v>
      </c>
      <c r="B86" s="39">
        <v>6.5540062499999774E-2</v>
      </c>
      <c r="C86" s="39">
        <v>7.5161609999999879E-2</v>
      </c>
      <c r="D86" s="40">
        <f t="shared" si="4"/>
        <v>9.6215475000001049E-3</v>
      </c>
      <c r="E86" s="39">
        <f t="shared" si="5"/>
        <v>2.012058609000009E-3</v>
      </c>
      <c r="F86" s="40">
        <f t="shared" si="6"/>
        <v>1.1633606109000114E-2</v>
      </c>
      <c r="H86" s="39">
        <f t="shared" si="7"/>
        <v>1.1633606109000114E-2</v>
      </c>
      <c r="L86" s="39"/>
      <c r="M86" s="39"/>
    </row>
    <row r="87" spans="1:13" x14ac:dyDescent="0.2">
      <c r="A87" s="87">
        <v>37351</v>
      </c>
      <c r="B87" s="39">
        <v>6.5953002500000135E-2</v>
      </c>
      <c r="C87" s="39">
        <v>7.5472702500000155E-2</v>
      </c>
      <c r="D87" s="40">
        <f t="shared" si="4"/>
        <v>9.5197000000000198E-3</v>
      </c>
      <c r="E87" s="39">
        <f t="shared" si="5"/>
        <v>2.0034626800000017E-3</v>
      </c>
      <c r="F87" s="40">
        <f t="shared" si="6"/>
        <v>1.1523162680000022E-2</v>
      </c>
      <c r="H87" s="39">
        <f t="shared" si="7"/>
        <v>1.1523162680000022E-2</v>
      </c>
      <c r="L87" s="39"/>
      <c r="M87" s="39"/>
    </row>
    <row r="88" spans="1:13" x14ac:dyDescent="0.2">
      <c r="A88" s="87">
        <v>37354</v>
      </c>
      <c r="B88" s="39">
        <v>6.5333622499999855E-2</v>
      </c>
      <c r="C88" s="39">
        <v>7.5161609999999879E-2</v>
      </c>
      <c r="D88" s="40">
        <f t="shared" si="4"/>
        <v>9.8279875000000239E-3</v>
      </c>
      <c r="E88" s="39">
        <f t="shared" si="5"/>
        <v>2.029482145000002E-3</v>
      </c>
      <c r="F88" s="40">
        <f t="shared" si="6"/>
        <v>1.1857469645000026E-2</v>
      </c>
      <c r="H88" s="39">
        <f t="shared" si="7"/>
        <v>1.1857469645000026E-2</v>
      </c>
      <c r="L88" s="39"/>
      <c r="M88" s="39"/>
    </row>
    <row r="89" spans="1:13" x14ac:dyDescent="0.2">
      <c r="A89" s="87">
        <v>37355</v>
      </c>
      <c r="B89" s="39">
        <v>6.6056249999999928E-2</v>
      </c>
      <c r="C89" s="39">
        <v>7.5991290000000156E-2</v>
      </c>
      <c r="D89" s="40">
        <f t="shared" si="4"/>
        <v>9.9350400000002281E-3</v>
      </c>
      <c r="E89" s="39">
        <f t="shared" si="5"/>
        <v>2.0385173760000194E-3</v>
      </c>
      <c r="F89" s="40">
        <f t="shared" si="6"/>
        <v>1.1973557376000248E-2</v>
      </c>
      <c r="H89" s="39">
        <f t="shared" si="7"/>
        <v>1.1973557376000248E-2</v>
      </c>
      <c r="L89" s="39"/>
      <c r="M89" s="39"/>
    </row>
    <row r="90" spans="1:13" x14ac:dyDescent="0.2">
      <c r="A90" s="87">
        <v>37356</v>
      </c>
      <c r="B90" s="39">
        <v>6.5385230625000235E-2</v>
      </c>
      <c r="C90" s="39">
        <v>7.5368999999999797E-2</v>
      </c>
      <c r="D90" s="40">
        <f t="shared" si="4"/>
        <v>9.9837693749995626E-3</v>
      </c>
      <c r="E90" s="39">
        <f t="shared" si="5"/>
        <v>2.0426301352499633E-3</v>
      </c>
      <c r="F90" s="40">
        <f t="shared" si="6"/>
        <v>1.2026399510249527E-2</v>
      </c>
      <c r="H90" s="39">
        <f t="shared" si="7"/>
        <v>1.2026399510249527E-2</v>
      </c>
      <c r="L90" s="39"/>
      <c r="M90" s="39"/>
    </row>
    <row r="91" spans="1:13" x14ac:dyDescent="0.2">
      <c r="A91" s="87">
        <v>37357</v>
      </c>
      <c r="B91" s="39">
        <v>6.6624200624999963E-2</v>
      </c>
      <c r="C91" s="39">
        <v>7.6510002499999841E-2</v>
      </c>
      <c r="D91" s="40">
        <f t="shared" si="4"/>
        <v>9.8858018749998777E-3</v>
      </c>
      <c r="E91" s="39">
        <f t="shared" si="5"/>
        <v>2.0343616782499897E-3</v>
      </c>
      <c r="F91" s="40">
        <f t="shared" si="6"/>
        <v>1.1920163553249867E-2</v>
      </c>
      <c r="H91" s="39">
        <f t="shared" si="7"/>
        <v>1.1920163553249867E-2</v>
      </c>
      <c r="L91" s="39"/>
      <c r="M91" s="39"/>
    </row>
    <row r="92" spans="1:13" x14ac:dyDescent="0.2">
      <c r="A92" s="87">
        <v>37358</v>
      </c>
      <c r="B92" s="39">
        <v>6.6211130624999948E-2</v>
      </c>
      <c r="C92" s="39">
        <v>7.6302502499999925E-2</v>
      </c>
      <c r="D92" s="40">
        <f t="shared" si="4"/>
        <v>1.0091371874999977E-2</v>
      </c>
      <c r="E92" s="39">
        <f t="shared" si="5"/>
        <v>2.0517117862499977E-3</v>
      </c>
      <c r="F92" s="40">
        <f t="shared" si="6"/>
        <v>1.2143083661249974E-2</v>
      </c>
      <c r="H92" s="39">
        <f t="shared" si="7"/>
        <v>1.2143083661249974E-2</v>
      </c>
      <c r="L92" s="39"/>
      <c r="M92" s="39"/>
    </row>
    <row r="93" spans="1:13" x14ac:dyDescent="0.2">
      <c r="A93" s="87">
        <v>37361</v>
      </c>
      <c r="B93" s="39">
        <v>6.590138062499995E-2</v>
      </c>
      <c r="C93" s="39">
        <v>7.5472702500000155E-2</v>
      </c>
      <c r="D93" s="40">
        <f t="shared" si="4"/>
        <v>9.5713218750002049E-3</v>
      </c>
      <c r="E93" s="39">
        <f t="shared" si="5"/>
        <v>2.0078195662500175E-3</v>
      </c>
      <c r="F93" s="40">
        <f t="shared" si="6"/>
        <v>1.1579141441250222E-2</v>
      </c>
      <c r="H93" s="39">
        <f t="shared" si="7"/>
        <v>1.1579141441250222E-2</v>
      </c>
      <c r="L93" s="39"/>
      <c r="M93" s="39"/>
    </row>
    <row r="94" spans="1:13" x14ac:dyDescent="0.2">
      <c r="A94" s="87">
        <v>37362</v>
      </c>
      <c r="B94" s="39">
        <v>6.5746522500000237E-2</v>
      </c>
      <c r="C94" s="39">
        <v>7.5576409999999816E-2</v>
      </c>
      <c r="D94" s="40">
        <f t="shared" si="4"/>
        <v>9.8298874999995789E-3</v>
      </c>
      <c r="E94" s="39">
        <f t="shared" si="5"/>
        <v>2.0296425049999645E-3</v>
      </c>
      <c r="F94" s="40">
        <f t="shared" si="6"/>
        <v>1.1859530004999543E-2</v>
      </c>
      <c r="H94" s="39">
        <f t="shared" si="7"/>
        <v>1.1859530004999543E-2</v>
      </c>
      <c r="L94" s="39"/>
      <c r="M94" s="39"/>
    </row>
    <row r="95" spans="1:13" x14ac:dyDescent="0.2">
      <c r="A95" s="87">
        <v>37363</v>
      </c>
      <c r="B95" s="39">
        <v>6.6159502500000134E-2</v>
      </c>
      <c r="C95" s="39">
        <v>7.588756249999995E-2</v>
      </c>
      <c r="D95" s="40">
        <f t="shared" si="4"/>
        <v>9.7280599999998163E-3</v>
      </c>
      <c r="E95" s="39">
        <f t="shared" si="5"/>
        <v>2.0210482639999843E-3</v>
      </c>
      <c r="F95" s="40">
        <f t="shared" si="6"/>
        <v>1.1749108263999801E-2</v>
      </c>
      <c r="H95" s="39">
        <f t="shared" si="7"/>
        <v>1.1749108263999801E-2</v>
      </c>
      <c r="L95" s="39"/>
      <c r="M95" s="39"/>
    </row>
    <row r="96" spans="1:13" x14ac:dyDescent="0.2">
      <c r="A96" s="87">
        <v>37364</v>
      </c>
      <c r="B96" s="39">
        <v>6.5953002500000135E-2</v>
      </c>
      <c r="C96" s="39">
        <v>7.5783839999999714E-2</v>
      </c>
      <c r="D96" s="40">
        <f t="shared" si="4"/>
        <v>9.8308374999995785E-3</v>
      </c>
      <c r="E96" s="39">
        <f t="shared" si="5"/>
        <v>2.0297226849999642E-3</v>
      </c>
      <c r="F96" s="40">
        <f t="shared" si="6"/>
        <v>1.1860560184999543E-2</v>
      </c>
      <c r="H96" s="39">
        <f t="shared" si="7"/>
        <v>1.1860560184999543E-2</v>
      </c>
      <c r="L96" s="39"/>
      <c r="M96" s="39"/>
    </row>
    <row r="97" spans="1:13" x14ac:dyDescent="0.2">
      <c r="A97" s="87">
        <v>37365</v>
      </c>
      <c r="B97" s="39">
        <v>6.5953002500000135E-2</v>
      </c>
      <c r="C97" s="39">
        <v>7.5991290000000156E-2</v>
      </c>
      <c r="D97" s="40">
        <f t="shared" si="4"/>
        <v>1.003828750000002E-2</v>
      </c>
      <c r="E97" s="39">
        <f t="shared" si="5"/>
        <v>2.0472314650000017E-3</v>
      </c>
      <c r="F97" s="40">
        <f t="shared" si="6"/>
        <v>1.2085518965000023E-2</v>
      </c>
      <c r="H97" s="39">
        <f t="shared" si="7"/>
        <v>1.2085518965000023E-2</v>
      </c>
      <c r="L97" s="39"/>
      <c r="M97" s="39"/>
    </row>
    <row r="98" spans="1:13" x14ac:dyDescent="0.2">
      <c r="A98" s="87">
        <v>37368</v>
      </c>
      <c r="B98" s="39">
        <v>6.5488450624999972E-2</v>
      </c>
      <c r="C98" s="39">
        <v>7.588756249999995E-2</v>
      </c>
      <c r="D98" s="40">
        <f t="shared" si="4"/>
        <v>1.0399111874999978E-2</v>
      </c>
      <c r="E98" s="39">
        <f t="shared" si="5"/>
        <v>2.0776850422499979E-3</v>
      </c>
      <c r="F98" s="40">
        <f t="shared" si="6"/>
        <v>1.2476796917249976E-2</v>
      </c>
      <c r="H98" s="39">
        <f t="shared" si="7"/>
        <v>1.2476796917249976E-2</v>
      </c>
      <c r="L98" s="39"/>
      <c r="M98" s="39"/>
    </row>
    <row r="99" spans="1:13" x14ac:dyDescent="0.2">
      <c r="A99" s="87">
        <v>37369</v>
      </c>
      <c r="B99" s="39">
        <v>6.5436840000000052E-2</v>
      </c>
      <c r="C99" s="39">
        <v>7.588756249999995E-2</v>
      </c>
      <c r="D99" s="40">
        <f t="shared" si="4"/>
        <v>1.0450722499999898E-2</v>
      </c>
      <c r="E99" s="39">
        <f t="shared" si="5"/>
        <v>2.0820409789999916E-3</v>
      </c>
      <c r="F99" s="40">
        <f t="shared" si="6"/>
        <v>1.2532763478999891E-2</v>
      </c>
      <c r="H99" s="39">
        <f t="shared" si="7"/>
        <v>1.2532763478999891E-2</v>
      </c>
      <c r="L99" s="39"/>
      <c r="M99" s="39"/>
    </row>
    <row r="100" spans="1:13" x14ac:dyDescent="0.2">
      <c r="A100" s="87">
        <v>37370</v>
      </c>
      <c r="B100" s="39">
        <v>6.5849759999999868E-2</v>
      </c>
      <c r="C100" s="39">
        <v>7.6302502499999925E-2</v>
      </c>
      <c r="D100" s="40">
        <f t="shared" si="4"/>
        <v>1.0452742500000056E-2</v>
      </c>
      <c r="E100" s="39">
        <f t="shared" si="5"/>
        <v>2.0822114670000047E-3</v>
      </c>
      <c r="F100" s="40">
        <f t="shared" si="6"/>
        <v>1.2534953967000061E-2</v>
      </c>
      <c r="H100" s="39">
        <f t="shared" si="7"/>
        <v>1.2534953967000061E-2</v>
      </c>
      <c r="L100" s="39"/>
      <c r="M100" s="39"/>
    </row>
    <row r="101" spans="1:13" x14ac:dyDescent="0.2">
      <c r="A101" s="87">
        <v>37372</v>
      </c>
      <c r="B101" s="39">
        <v>6.4508062499999852E-2</v>
      </c>
      <c r="C101" s="39">
        <v>7.5057922500000096E-2</v>
      </c>
      <c r="D101" s="40">
        <f t="shared" si="4"/>
        <v>1.0549860000000244E-2</v>
      </c>
      <c r="E101" s="39">
        <f t="shared" si="5"/>
        <v>2.0904081840000203E-3</v>
      </c>
      <c r="F101" s="40">
        <f t="shared" si="6"/>
        <v>1.2640268184000264E-2</v>
      </c>
      <c r="H101" s="39">
        <f t="shared" si="7"/>
        <v>1.2640268184000264E-2</v>
      </c>
      <c r="L101" s="39"/>
      <c r="M101" s="39"/>
    </row>
    <row r="102" spans="1:13" x14ac:dyDescent="0.2">
      <c r="A102" s="87">
        <v>37375</v>
      </c>
      <c r="B102" s="39">
        <v>6.3218765625000062E-2</v>
      </c>
      <c r="C102" s="39">
        <v>7.3503210000000152E-2</v>
      </c>
      <c r="D102" s="40">
        <f t="shared" si="4"/>
        <v>1.028444437500009E-2</v>
      </c>
      <c r="E102" s="39">
        <f t="shared" si="5"/>
        <v>2.0680071052500077E-3</v>
      </c>
      <c r="F102" s="40">
        <f t="shared" si="6"/>
        <v>1.2352451480250097E-2</v>
      </c>
      <c r="H102" s="39">
        <f t="shared" si="7"/>
        <v>1.2352451480250097E-2</v>
      </c>
      <c r="L102" s="39"/>
      <c r="M102" s="39"/>
    </row>
    <row r="103" spans="1:13" x14ac:dyDescent="0.2">
      <c r="A103" s="87">
        <v>37376</v>
      </c>
      <c r="B103" s="39">
        <v>6.34765625E-2</v>
      </c>
      <c r="C103" s="39">
        <v>7.3296000000000028E-2</v>
      </c>
      <c r="D103" s="40">
        <f t="shared" si="4"/>
        <v>9.8194375000000278E-3</v>
      </c>
      <c r="E103" s="39">
        <f t="shared" si="5"/>
        <v>2.0287605250000024E-3</v>
      </c>
      <c r="F103" s="40">
        <f t="shared" si="6"/>
        <v>1.1848198025000031E-2</v>
      </c>
      <c r="H103" s="39">
        <f t="shared" si="7"/>
        <v>1.1848198025000031E-2</v>
      </c>
      <c r="L103" s="39"/>
      <c r="M103" s="39"/>
    </row>
    <row r="104" spans="1:13" x14ac:dyDescent="0.2">
      <c r="A104" s="87">
        <v>37377</v>
      </c>
      <c r="B104" s="39">
        <v>6.3373439999999892E-2</v>
      </c>
      <c r="C104" s="39">
        <v>7.3710439999999933E-2</v>
      </c>
      <c r="D104" s="40">
        <f t="shared" si="4"/>
        <v>1.0337000000000041E-2</v>
      </c>
      <c r="E104" s="39">
        <f t="shared" si="5"/>
        <v>2.0724428000000036E-3</v>
      </c>
      <c r="F104" s="40">
        <f t="shared" si="6"/>
        <v>1.2409442800000045E-2</v>
      </c>
      <c r="H104" s="39">
        <f t="shared" si="7"/>
        <v>1.2409442800000045E-2</v>
      </c>
      <c r="L104" s="39"/>
      <c r="M104" s="39"/>
    </row>
    <row r="105" spans="1:13" x14ac:dyDescent="0.2">
      <c r="A105" s="87">
        <v>37378</v>
      </c>
      <c r="B105" s="39">
        <v>6.3064102500000052E-2</v>
      </c>
      <c r="C105" s="39">
        <v>7.3503210000000152E-2</v>
      </c>
      <c r="D105" s="40">
        <f t="shared" si="4"/>
        <v>1.04391075000001E-2</v>
      </c>
      <c r="E105" s="39">
        <f t="shared" si="5"/>
        <v>2.0810606730000082E-3</v>
      </c>
      <c r="F105" s="40">
        <f t="shared" si="6"/>
        <v>1.2520168173000109E-2</v>
      </c>
      <c r="H105" s="39">
        <f t="shared" si="7"/>
        <v>1.2520168173000109E-2</v>
      </c>
      <c r="L105" s="39"/>
      <c r="M105" s="39"/>
    </row>
    <row r="106" spans="1:13" x14ac:dyDescent="0.2">
      <c r="A106" s="87">
        <v>37379</v>
      </c>
      <c r="B106" s="39">
        <v>6.3785960000000141E-2</v>
      </c>
      <c r="C106" s="39">
        <v>7.4539559999999838E-2</v>
      </c>
      <c r="D106" s="40">
        <f t="shared" si="4"/>
        <v>1.0753599999999697E-2</v>
      </c>
      <c r="E106" s="39">
        <f t="shared" si="5"/>
        <v>2.1076038399999745E-3</v>
      </c>
      <c r="F106" s="40">
        <f t="shared" si="6"/>
        <v>1.2861203839999672E-2</v>
      </c>
      <c r="H106" s="39">
        <f t="shared" si="7"/>
        <v>1.2861203839999672E-2</v>
      </c>
      <c r="L106" s="39"/>
      <c r="M106" s="39"/>
    </row>
    <row r="107" spans="1:13" x14ac:dyDescent="0.2">
      <c r="A107" s="87">
        <v>37382</v>
      </c>
      <c r="B107" s="39">
        <v>6.3682822499999903E-2</v>
      </c>
      <c r="C107" s="39">
        <v>7.4643222500000217E-2</v>
      </c>
      <c r="D107" s="40">
        <f t="shared" si="4"/>
        <v>1.0960400000000314E-2</v>
      </c>
      <c r="E107" s="39">
        <f t="shared" si="5"/>
        <v>2.1250577600000265E-3</v>
      </c>
      <c r="F107" s="40">
        <f t="shared" si="6"/>
        <v>1.308545776000034E-2</v>
      </c>
      <c r="H107" s="39">
        <f t="shared" si="7"/>
        <v>1.308545776000034E-2</v>
      </c>
      <c r="L107" s="39"/>
      <c r="M107" s="39"/>
    </row>
    <row r="108" spans="1:13" x14ac:dyDescent="0.2">
      <c r="A108" s="87">
        <v>37383</v>
      </c>
      <c r="B108" s="39">
        <v>6.3064102500000052E-2</v>
      </c>
      <c r="C108" s="39">
        <v>7.4539559999999838E-2</v>
      </c>
      <c r="D108" s="40">
        <f t="shared" si="4"/>
        <v>1.1475457499999786E-2</v>
      </c>
      <c r="E108" s="39">
        <f t="shared" si="5"/>
        <v>2.1685286129999818E-3</v>
      </c>
      <c r="F108" s="40">
        <f t="shared" si="6"/>
        <v>1.3643986112999768E-2</v>
      </c>
      <c r="H108" s="39">
        <f t="shared" si="7"/>
        <v>1.3643986112999768E-2</v>
      </c>
      <c r="L108" s="39"/>
      <c r="M108" s="39"/>
    </row>
    <row r="109" spans="1:13" x14ac:dyDescent="0.2">
      <c r="A109" s="87">
        <v>37384</v>
      </c>
      <c r="B109" s="39">
        <v>6.3940675624999832E-2</v>
      </c>
      <c r="C109" s="39">
        <v>7.5783839999999714E-2</v>
      </c>
      <c r="D109" s="40">
        <f t="shared" si="4"/>
        <v>1.1843164374999882E-2</v>
      </c>
      <c r="E109" s="39">
        <f t="shared" si="5"/>
        <v>2.1995630732499901E-3</v>
      </c>
      <c r="F109" s="40">
        <f t="shared" si="6"/>
        <v>1.4042727448249873E-2</v>
      </c>
      <c r="H109" s="39">
        <f t="shared" si="7"/>
        <v>1.4042727448249873E-2</v>
      </c>
      <c r="L109" s="39"/>
      <c r="M109" s="39"/>
    </row>
    <row r="110" spans="1:13" x14ac:dyDescent="0.2">
      <c r="A110" s="87">
        <v>37385</v>
      </c>
      <c r="B110" s="39">
        <v>6.5488450624999972E-2</v>
      </c>
      <c r="C110" s="39">
        <v>7.6095022499999887E-2</v>
      </c>
      <c r="D110" s="40">
        <f t="shared" si="4"/>
        <v>1.0606571874999915E-2</v>
      </c>
      <c r="E110" s="39">
        <f t="shared" si="5"/>
        <v>2.0951946662499926E-3</v>
      </c>
      <c r="F110" s="40">
        <f t="shared" si="6"/>
        <v>1.2701766541249907E-2</v>
      </c>
      <c r="H110" s="39">
        <f t="shared" si="7"/>
        <v>1.2701766541249907E-2</v>
      </c>
      <c r="L110" s="39"/>
      <c r="M110" s="39"/>
    </row>
    <row r="111" spans="1:13" x14ac:dyDescent="0.2">
      <c r="A111" s="87">
        <v>37386</v>
      </c>
      <c r="B111" s="39">
        <v>6.5591675625000123E-2</v>
      </c>
      <c r="C111" s="39">
        <v>7.6302502499999925E-2</v>
      </c>
      <c r="D111" s="40">
        <f t="shared" si="4"/>
        <v>1.0710826874999801E-2</v>
      </c>
      <c r="E111" s="39">
        <f t="shared" si="5"/>
        <v>2.1039937882499833E-3</v>
      </c>
      <c r="F111" s="40">
        <f t="shared" si="6"/>
        <v>1.2814820663249784E-2</v>
      </c>
      <c r="H111" s="39">
        <f t="shared" si="7"/>
        <v>1.2814820663249784E-2</v>
      </c>
      <c r="L111" s="39"/>
      <c r="M111" s="39"/>
    </row>
    <row r="112" spans="1:13" x14ac:dyDescent="0.2">
      <c r="A112" s="87">
        <v>37389</v>
      </c>
      <c r="B112" s="39">
        <v>6.5023999999999971E-2</v>
      </c>
      <c r="C112" s="39">
        <v>7.5472702500000155E-2</v>
      </c>
      <c r="D112" s="40">
        <f t="shared" si="4"/>
        <v>1.0448702500000184E-2</v>
      </c>
      <c r="E112" s="39">
        <f t="shared" si="5"/>
        <v>2.0818704910000154E-3</v>
      </c>
      <c r="F112" s="40">
        <f t="shared" si="6"/>
        <v>1.2530572991000199E-2</v>
      </c>
      <c r="H112" s="39">
        <f t="shared" si="7"/>
        <v>1.2530572991000199E-2</v>
      </c>
      <c r="L112" s="39"/>
      <c r="M112" s="39"/>
    </row>
    <row r="113" spans="1:13" x14ac:dyDescent="0.2">
      <c r="A113" s="87">
        <v>37390</v>
      </c>
      <c r="B113" s="39">
        <v>6.5488450624999972E-2</v>
      </c>
      <c r="C113" s="39">
        <v>7.5991290000000156E-2</v>
      </c>
      <c r="D113" s="40">
        <f t="shared" si="4"/>
        <v>1.0502839375000184E-2</v>
      </c>
      <c r="E113" s="39">
        <f t="shared" si="5"/>
        <v>2.0864396432500156E-3</v>
      </c>
      <c r="F113" s="40">
        <f t="shared" si="6"/>
        <v>1.2589279018250198E-2</v>
      </c>
      <c r="H113" s="39">
        <f t="shared" si="7"/>
        <v>1.2589279018250198E-2</v>
      </c>
      <c r="L113" s="39"/>
      <c r="M113" s="39"/>
    </row>
    <row r="114" spans="1:13" x14ac:dyDescent="0.2">
      <c r="A114" s="87">
        <v>37391</v>
      </c>
      <c r="B114" s="39">
        <v>6.6417655625000016E-2</v>
      </c>
      <c r="C114" s="39">
        <v>7.7340202499999844E-2</v>
      </c>
      <c r="D114" s="40">
        <f t="shared" si="4"/>
        <v>1.0922546874999828E-2</v>
      </c>
      <c r="E114" s="39">
        <f t="shared" si="5"/>
        <v>2.1218629562499854E-3</v>
      </c>
      <c r="F114" s="40">
        <f t="shared" si="6"/>
        <v>1.3044409831249814E-2</v>
      </c>
      <c r="H114" s="39">
        <f t="shared" si="7"/>
        <v>1.3044409831249814E-2</v>
      </c>
      <c r="L114" s="39"/>
      <c r="M114" s="39"/>
    </row>
    <row r="115" spans="1:13" x14ac:dyDescent="0.2">
      <c r="A115" s="87">
        <v>37392</v>
      </c>
      <c r="B115" s="39">
        <v>6.6262759999999865E-2</v>
      </c>
      <c r="C115" s="39">
        <v>7.7340202499999844E-2</v>
      </c>
      <c r="D115" s="40">
        <f t="shared" si="4"/>
        <v>1.1077442499999979E-2</v>
      </c>
      <c r="E115" s="39">
        <f t="shared" si="5"/>
        <v>2.1349361469999982E-3</v>
      </c>
      <c r="F115" s="40">
        <f t="shared" si="6"/>
        <v>1.3212378646999976E-2</v>
      </c>
      <c r="H115" s="39">
        <f t="shared" si="7"/>
        <v>1.3212378646999976E-2</v>
      </c>
      <c r="L115" s="39"/>
      <c r="M115" s="39"/>
    </row>
    <row r="116" spans="1:13" x14ac:dyDescent="0.2">
      <c r="A116" s="87">
        <v>37393</v>
      </c>
      <c r="B116" s="39">
        <v>6.600462562499998E-2</v>
      </c>
      <c r="C116" s="39">
        <v>7.7236410000000033E-2</v>
      </c>
      <c r="D116" s="40">
        <f t="shared" si="4"/>
        <v>1.1231784375000053E-2</v>
      </c>
      <c r="E116" s="39">
        <f t="shared" si="5"/>
        <v>2.1479626012500044E-3</v>
      </c>
      <c r="F116" s="40">
        <f t="shared" si="6"/>
        <v>1.3379746976250058E-2</v>
      </c>
      <c r="H116" s="39">
        <f t="shared" si="7"/>
        <v>1.3379746976250058E-2</v>
      </c>
      <c r="L116" s="39"/>
      <c r="M116" s="39"/>
    </row>
    <row r="117" spans="1:13" x14ac:dyDescent="0.2">
      <c r="A117" s="87">
        <v>37396</v>
      </c>
      <c r="B117" s="39">
        <v>6.6417655625000016E-2</v>
      </c>
      <c r="C117" s="39">
        <v>7.7547802499999818E-2</v>
      </c>
      <c r="D117" s="40">
        <f t="shared" si="4"/>
        <v>1.1130146874999802E-2</v>
      </c>
      <c r="E117" s="39">
        <f t="shared" si="5"/>
        <v>2.1393843962499832E-3</v>
      </c>
      <c r="F117" s="40">
        <f t="shared" si="6"/>
        <v>1.3269531271249786E-2</v>
      </c>
      <c r="H117" s="39">
        <f t="shared" si="7"/>
        <v>1.3269531271249786E-2</v>
      </c>
      <c r="L117" s="39"/>
      <c r="M117" s="39"/>
    </row>
    <row r="118" spans="1:13" x14ac:dyDescent="0.2">
      <c r="A118" s="87">
        <v>37397</v>
      </c>
      <c r="B118" s="39">
        <v>6.5746522500000237E-2</v>
      </c>
      <c r="C118" s="39">
        <v>7.6925062499999974E-2</v>
      </c>
      <c r="D118" s="40">
        <f t="shared" si="4"/>
        <v>1.1178539999999737E-2</v>
      </c>
      <c r="E118" s="39">
        <f t="shared" si="5"/>
        <v>2.1434687759999778E-3</v>
      </c>
      <c r="F118" s="40">
        <f t="shared" si="6"/>
        <v>1.3322008775999716E-2</v>
      </c>
      <c r="H118" s="39">
        <f t="shared" si="7"/>
        <v>1.3322008775999716E-2</v>
      </c>
      <c r="L118" s="39"/>
      <c r="M118" s="39"/>
    </row>
    <row r="119" spans="1:13" x14ac:dyDescent="0.2">
      <c r="A119" s="87">
        <v>37398</v>
      </c>
      <c r="B119" s="39">
        <v>6.5178805625000225E-2</v>
      </c>
      <c r="C119" s="39">
        <v>7.588756249999995E-2</v>
      </c>
      <c r="D119" s="40">
        <f t="shared" si="4"/>
        <v>1.0708756874999725E-2</v>
      </c>
      <c r="E119" s="39">
        <f t="shared" si="5"/>
        <v>2.1038190802499766E-3</v>
      </c>
      <c r="F119" s="40">
        <f t="shared" si="6"/>
        <v>1.2812575955249702E-2</v>
      </c>
      <c r="H119" s="39">
        <f t="shared" si="7"/>
        <v>1.2812575955249702E-2</v>
      </c>
      <c r="L119" s="39"/>
      <c r="M119" s="39"/>
    </row>
    <row r="120" spans="1:13" x14ac:dyDescent="0.2">
      <c r="A120" s="87">
        <v>37399</v>
      </c>
      <c r="B120" s="39">
        <v>6.4714422499999813E-2</v>
      </c>
      <c r="C120" s="39">
        <v>7.5576409999999816E-2</v>
      </c>
      <c r="D120" s="40">
        <f t="shared" si="4"/>
        <v>1.0861987500000003E-2</v>
      </c>
      <c r="E120" s="39">
        <f t="shared" si="5"/>
        <v>2.1167517450000001E-3</v>
      </c>
      <c r="F120" s="40">
        <f t="shared" si="6"/>
        <v>1.2978739245000002E-2</v>
      </c>
      <c r="H120" s="39">
        <f t="shared" si="7"/>
        <v>1.2978739245000002E-2</v>
      </c>
      <c r="L120" s="39"/>
      <c r="M120" s="39"/>
    </row>
    <row r="121" spans="1:13" x14ac:dyDescent="0.2">
      <c r="A121" s="87">
        <v>37400</v>
      </c>
      <c r="B121" s="39">
        <v>6.4972400625000093E-2</v>
      </c>
      <c r="C121" s="39">
        <v>7.5991290000000156E-2</v>
      </c>
      <c r="D121" s="40">
        <f t="shared" si="4"/>
        <v>1.1018889375000063E-2</v>
      </c>
      <c r="E121" s="39">
        <f t="shared" si="5"/>
        <v>2.1299942632500052E-3</v>
      </c>
      <c r="F121" s="40">
        <f t="shared" si="6"/>
        <v>1.3148883638250067E-2</v>
      </c>
      <c r="H121" s="39">
        <f t="shared" si="7"/>
        <v>1.3148883638250067E-2</v>
      </c>
      <c r="L121" s="39"/>
      <c r="M121" s="39"/>
    </row>
    <row r="122" spans="1:13" x14ac:dyDescent="0.2">
      <c r="A122" s="87">
        <v>37403</v>
      </c>
      <c r="B122" s="39">
        <v>6.5591675625000123E-2</v>
      </c>
      <c r="C122" s="39">
        <v>7.6613760000000086E-2</v>
      </c>
      <c r="D122" s="40">
        <f t="shared" si="4"/>
        <v>1.1022084374999963E-2</v>
      </c>
      <c r="E122" s="39">
        <f t="shared" si="5"/>
        <v>2.1302639212499967E-3</v>
      </c>
      <c r="F122" s="40">
        <f t="shared" si="6"/>
        <v>1.315234829624996E-2</v>
      </c>
      <c r="H122" s="39">
        <f t="shared" si="7"/>
        <v>1.315234829624996E-2</v>
      </c>
      <c r="L122" s="39"/>
      <c r="M122" s="39"/>
    </row>
    <row r="123" spans="1:13" x14ac:dyDescent="0.2">
      <c r="A123" s="87">
        <v>37404</v>
      </c>
      <c r="B123" s="39">
        <v>6.590138062499995E-2</v>
      </c>
      <c r="C123" s="39">
        <v>7.6510002499999841E-2</v>
      </c>
      <c r="D123" s="40">
        <f t="shared" si="4"/>
        <v>1.0608621874999891E-2</v>
      </c>
      <c r="E123" s="39">
        <f t="shared" si="5"/>
        <v>2.0953676862499908E-3</v>
      </c>
      <c r="F123" s="40">
        <f t="shared" si="6"/>
        <v>1.2703989561249882E-2</v>
      </c>
      <c r="H123" s="39">
        <f t="shared" si="7"/>
        <v>1.2703989561249882E-2</v>
      </c>
      <c r="L123" s="39"/>
      <c r="M123" s="39"/>
    </row>
    <row r="124" spans="1:13" x14ac:dyDescent="0.2">
      <c r="A124" s="87">
        <v>37405</v>
      </c>
      <c r="B124" s="39">
        <v>6.5230410000000072E-2</v>
      </c>
      <c r="C124" s="39">
        <v>7.5783839999999714E-2</v>
      </c>
      <c r="D124" s="40">
        <f t="shared" si="4"/>
        <v>1.0553429999999642E-2</v>
      </c>
      <c r="E124" s="39">
        <f t="shared" si="5"/>
        <v>2.0907094919999699E-3</v>
      </c>
      <c r="F124" s="40">
        <f t="shared" si="6"/>
        <v>1.2644139491999612E-2</v>
      </c>
      <c r="H124" s="39">
        <f t="shared" si="7"/>
        <v>1.2644139491999612E-2</v>
      </c>
      <c r="L124" s="39"/>
      <c r="M124" s="39"/>
    </row>
    <row r="125" spans="1:13" x14ac:dyDescent="0.2">
      <c r="A125" s="87">
        <v>37406</v>
      </c>
      <c r="B125" s="39">
        <v>6.5075600624999952E-2</v>
      </c>
      <c r="C125" s="39">
        <v>7.5368999999999797E-2</v>
      </c>
      <c r="D125" s="40">
        <f t="shared" si="4"/>
        <v>1.0293399374999845E-2</v>
      </c>
      <c r="E125" s="39">
        <f t="shared" si="5"/>
        <v>2.068762907249987E-3</v>
      </c>
      <c r="F125" s="40">
        <f t="shared" si="6"/>
        <v>1.2362162282249832E-2</v>
      </c>
      <c r="H125" s="39">
        <f t="shared" si="7"/>
        <v>1.2362162282249832E-2</v>
      </c>
      <c r="L125" s="39"/>
      <c r="M125" s="39"/>
    </row>
    <row r="126" spans="1:13" x14ac:dyDescent="0.2">
      <c r="A126" s="87">
        <v>37407</v>
      </c>
      <c r="B126" s="39">
        <v>6.5488450624999972E-2</v>
      </c>
      <c r="C126" s="39">
        <v>7.5680122500000113E-2</v>
      </c>
      <c r="D126" s="40">
        <f t="shared" si="4"/>
        <v>1.0191671875000141E-2</v>
      </c>
      <c r="E126" s="39">
        <f t="shared" si="5"/>
        <v>2.0601771062500121E-3</v>
      </c>
      <c r="F126" s="40">
        <f t="shared" si="6"/>
        <v>1.2251848981250153E-2</v>
      </c>
      <c r="H126" s="39">
        <f t="shared" si="7"/>
        <v>1.2251848981250153E-2</v>
      </c>
      <c r="L126" s="39"/>
      <c r="M126" s="39"/>
    </row>
    <row r="127" spans="1:13" x14ac:dyDescent="0.2">
      <c r="A127" s="87">
        <v>37410</v>
      </c>
      <c r="B127" s="39">
        <v>6.6779122500000065E-2</v>
      </c>
      <c r="C127" s="39">
        <v>7.6821290000000042E-2</v>
      </c>
      <c r="D127" s="40">
        <f t="shared" si="4"/>
        <v>1.0042167499999977E-2</v>
      </c>
      <c r="E127" s="39">
        <f t="shared" si="5"/>
        <v>2.0475589369999981E-3</v>
      </c>
      <c r="F127" s="40">
        <f t="shared" si="6"/>
        <v>1.2089726436999975E-2</v>
      </c>
      <c r="H127" s="39">
        <f t="shared" si="7"/>
        <v>1.2089726436999975E-2</v>
      </c>
      <c r="L127" s="39"/>
      <c r="M127" s="39"/>
    </row>
    <row r="128" spans="1:13" x14ac:dyDescent="0.2">
      <c r="A128" s="87">
        <v>37411</v>
      </c>
      <c r="B128" s="39">
        <v>6.6056249999999928E-2</v>
      </c>
      <c r="C128" s="39">
        <v>7.6406250000000231E-2</v>
      </c>
      <c r="D128" s="40">
        <f t="shared" si="4"/>
        <v>1.0350000000000303E-2</v>
      </c>
      <c r="E128" s="39">
        <f t="shared" si="5"/>
        <v>2.0735400000000256E-3</v>
      </c>
      <c r="F128" s="40">
        <f t="shared" si="6"/>
        <v>1.242354000000033E-2</v>
      </c>
      <c r="H128" s="39">
        <f t="shared" si="7"/>
        <v>1.242354000000033E-2</v>
      </c>
      <c r="L128" s="39"/>
      <c r="M128" s="39"/>
    </row>
    <row r="129" spans="1:13" x14ac:dyDescent="0.2">
      <c r="A129" s="87">
        <v>37412</v>
      </c>
      <c r="B129" s="39">
        <v>6.600462562499998E-2</v>
      </c>
      <c r="C129" s="39">
        <v>7.6302502499999925E-2</v>
      </c>
      <c r="D129" s="40">
        <f t="shared" si="4"/>
        <v>1.0297876874999945E-2</v>
      </c>
      <c r="E129" s="39">
        <f t="shared" si="5"/>
        <v>2.0691408082499953E-3</v>
      </c>
      <c r="F129" s="40">
        <f t="shared" si="6"/>
        <v>1.236701768324994E-2</v>
      </c>
      <c r="H129" s="39">
        <f t="shared" si="7"/>
        <v>1.236701768324994E-2</v>
      </c>
      <c r="L129" s="39"/>
      <c r="M129" s="39"/>
    </row>
    <row r="130" spans="1:13" x14ac:dyDescent="0.2">
      <c r="A130" s="87">
        <v>37413</v>
      </c>
      <c r="B130" s="39">
        <v>6.5746522500000237E-2</v>
      </c>
      <c r="C130" s="39">
        <v>7.5680122500000113E-2</v>
      </c>
      <c r="D130" s="40">
        <f t="shared" si="4"/>
        <v>9.9335999999998759E-3</v>
      </c>
      <c r="E130" s="39">
        <f t="shared" si="5"/>
        <v>2.0383958399999894E-3</v>
      </c>
      <c r="F130" s="40">
        <f t="shared" si="6"/>
        <v>1.1971995839999866E-2</v>
      </c>
      <c r="H130" s="39">
        <f t="shared" si="7"/>
        <v>1.1971995839999866E-2</v>
      </c>
      <c r="L130" s="39"/>
      <c r="M130" s="39"/>
    </row>
    <row r="131" spans="1:13" x14ac:dyDescent="0.2">
      <c r="A131" s="87">
        <v>37414</v>
      </c>
      <c r="B131" s="39">
        <v>6.4714422499999813E-2</v>
      </c>
      <c r="C131" s="39">
        <v>7.5057922500000096E-2</v>
      </c>
      <c r="D131" s="40">
        <f t="shared" si="4"/>
        <v>1.0343500000000283E-2</v>
      </c>
      <c r="E131" s="39">
        <f t="shared" si="5"/>
        <v>2.0729914000000237E-3</v>
      </c>
      <c r="F131" s="40">
        <f t="shared" si="6"/>
        <v>1.2416491400000307E-2</v>
      </c>
      <c r="H131" s="39">
        <f t="shared" si="7"/>
        <v>1.2416491400000307E-2</v>
      </c>
      <c r="L131" s="39"/>
      <c r="M131" s="39"/>
    </row>
    <row r="132" spans="1:13" x14ac:dyDescent="0.2">
      <c r="A132" s="87">
        <v>37418</v>
      </c>
      <c r="B132" s="39">
        <v>6.4972400625000093E-2</v>
      </c>
      <c r="C132" s="39">
        <v>7.5161609999999879E-2</v>
      </c>
      <c r="D132" s="40">
        <f t="shared" si="4"/>
        <v>1.0189209374999786E-2</v>
      </c>
      <c r="E132" s="39">
        <f t="shared" si="5"/>
        <v>2.0599692712499817E-3</v>
      </c>
      <c r="F132" s="40">
        <f t="shared" si="6"/>
        <v>1.2249178646249768E-2</v>
      </c>
      <c r="H132" s="39">
        <f t="shared" si="7"/>
        <v>1.2249178646249768E-2</v>
      </c>
      <c r="L132" s="39"/>
      <c r="M132" s="39"/>
    </row>
    <row r="133" spans="1:13" x14ac:dyDescent="0.2">
      <c r="A133" s="87">
        <v>37419</v>
      </c>
      <c r="B133" s="39">
        <v>6.3992250000000084E-2</v>
      </c>
      <c r="C133" s="39">
        <v>7.4435902500000095E-2</v>
      </c>
      <c r="D133" s="40">
        <f t="shared" si="4"/>
        <v>1.0443652500000011E-2</v>
      </c>
      <c r="E133" s="39">
        <f t="shared" si="5"/>
        <v>2.0814442710000011E-3</v>
      </c>
      <c r="F133" s="40">
        <f t="shared" si="6"/>
        <v>1.2525096771000013E-2</v>
      </c>
      <c r="H133" s="39">
        <f t="shared" si="7"/>
        <v>1.2525096771000013E-2</v>
      </c>
      <c r="L133" s="39"/>
      <c r="M133" s="39"/>
    </row>
    <row r="134" spans="1:13" x14ac:dyDescent="0.2">
      <c r="A134" s="87">
        <v>37420</v>
      </c>
      <c r="B134" s="39">
        <v>6.4146980624999905E-2</v>
      </c>
      <c r="C134" s="39">
        <v>7.4539559999999838E-2</v>
      </c>
      <c r="D134" s="40">
        <f t="shared" ref="D134:D197" si="8">C134-B134</f>
        <v>1.0392579374999933E-2</v>
      </c>
      <c r="E134" s="39">
        <f t="shared" ref="E134:E197" si="9">$B$1+$B$2*D134</f>
        <v>2.0771336992499944E-3</v>
      </c>
      <c r="F134" s="40">
        <f t="shared" ref="F134:F197" si="10">D134+E134</f>
        <v>1.2469713074249928E-2</v>
      </c>
      <c r="H134" s="39">
        <f t="shared" ref="H134:H197" si="11">AVERAGE(F134:G134)</f>
        <v>1.2469713074249928E-2</v>
      </c>
      <c r="L134" s="39"/>
      <c r="M134" s="39"/>
    </row>
    <row r="135" spans="1:13" x14ac:dyDescent="0.2">
      <c r="A135" s="87">
        <v>37421</v>
      </c>
      <c r="B135" s="39">
        <v>6.2909450624999863E-2</v>
      </c>
      <c r="C135" s="39">
        <v>7.3296000000000028E-2</v>
      </c>
      <c r="D135" s="40">
        <f t="shared" si="8"/>
        <v>1.0386549375000165E-2</v>
      </c>
      <c r="E135" s="39">
        <f t="shared" si="9"/>
        <v>2.076624767250014E-3</v>
      </c>
      <c r="F135" s="40">
        <f t="shared" si="10"/>
        <v>1.2463174142250179E-2</v>
      </c>
      <c r="H135" s="39">
        <f t="shared" si="11"/>
        <v>1.2463174142250179E-2</v>
      </c>
      <c r="L135" s="39"/>
      <c r="M135" s="39"/>
    </row>
    <row r="136" spans="1:13" x14ac:dyDescent="0.2">
      <c r="A136" s="87">
        <v>37424</v>
      </c>
      <c r="B136" s="39">
        <v>6.2754809999999939E-2</v>
      </c>
      <c r="C136" s="39">
        <v>7.2778062499999852E-2</v>
      </c>
      <c r="D136" s="40">
        <f t="shared" si="8"/>
        <v>1.0023252499999913E-2</v>
      </c>
      <c r="E136" s="39">
        <f t="shared" si="9"/>
        <v>2.0459625109999924E-3</v>
      </c>
      <c r="F136" s="40">
        <f t="shared" si="10"/>
        <v>1.2069215010999905E-2</v>
      </c>
      <c r="H136" s="39">
        <f t="shared" si="11"/>
        <v>1.2069215010999905E-2</v>
      </c>
      <c r="L136" s="39"/>
      <c r="M136" s="39"/>
    </row>
    <row r="137" spans="1:13" x14ac:dyDescent="0.2">
      <c r="A137" s="87">
        <v>37425</v>
      </c>
      <c r="B137" s="39">
        <v>6.3064102500000052E-2</v>
      </c>
      <c r="C137" s="39">
        <v>7.3503210000000152E-2</v>
      </c>
      <c r="D137" s="40">
        <f t="shared" si="8"/>
        <v>1.04391075000001E-2</v>
      </c>
      <c r="E137" s="39">
        <f t="shared" si="9"/>
        <v>2.0810606730000082E-3</v>
      </c>
      <c r="F137" s="40">
        <f t="shared" si="10"/>
        <v>1.2520168173000109E-2</v>
      </c>
      <c r="H137" s="39">
        <f t="shared" si="11"/>
        <v>1.2520168173000109E-2</v>
      </c>
      <c r="L137" s="39"/>
      <c r="M137" s="39"/>
    </row>
    <row r="138" spans="1:13" x14ac:dyDescent="0.2">
      <c r="A138" s="87">
        <v>37426</v>
      </c>
      <c r="B138" s="39">
        <v>6.2342489999999806E-2</v>
      </c>
      <c r="C138" s="39">
        <v>7.2778062499999852E-2</v>
      </c>
      <c r="D138" s="40">
        <f t="shared" si="8"/>
        <v>1.0435572500000045E-2</v>
      </c>
      <c r="E138" s="39">
        <f t="shared" si="9"/>
        <v>2.0807623190000038E-3</v>
      </c>
      <c r="F138" s="40">
        <f t="shared" si="10"/>
        <v>1.2516334819000049E-2</v>
      </c>
      <c r="H138" s="39">
        <f t="shared" si="11"/>
        <v>1.2516334819000049E-2</v>
      </c>
      <c r="L138" s="39"/>
      <c r="M138" s="39"/>
    </row>
    <row r="139" spans="1:13" x14ac:dyDescent="0.2">
      <c r="A139" s="87">
        <v>37427</v>
      </c>
      <c r="B139" s="39">
        <v>6.2497100624999913E-2</v>
      </c>
      <c r="C139" s="39">
        <v>7.2778062499999852E-2</v>
      </c>
      <c r="D139" s="40">
        <f t="shared" si="8"/>
        <v>1.0280961874999939E-2</v>
      </c>
      <c r="E139" s="39">
        <f t="shared" si="9"/>
        <v>2.0677131822499947E-3</v>
      </c>
      <c r="F139" s="40">
        <f t="shared" si="10"/>
        <v>1.2348675057249934E-2</v>
      </c>
      <c r="H139" s="39">
        <f t="shared" si="11"/>
        <v>1.2348675057249934E-2</v>
      </c>
      <c r="L139" s="39"/>
      <c r="M139" s="39"/>
    </row>
    <row r="140" spans="1:13" x14ac:dyDescent="0.2">
      <c r="A140" s="87">
        <v>37428</v>
      </c>
      <c r="B140" s="39">
        <v>6.3064102500000052E-2</v>
      </c>
      <c r="C140" s="39">
        <v>7.319240249999992E-2</v>
      </c>
      <c r="D140" s="40">
        <f t="shared" si="8"/>
        <v>1.0128299999999868E-2</v>
      </c>
      <c r="E140" s="39">
        <f t="shared" si="9"/>
        <v>2.0548285199999887E-3</v>
      </c>
      <c r="F140" s="40">
        <f t="shared" si="10"/>
        <v>1.2183128519999857E-2</v>
      </c>
      <c r="H140" s="39">
        <f t="shared" si="11"/>
        <v>1.2183128519999857E-2</v>
      </c>
      <c r="L140" s="39"/>
      <c r="M140" s="39"/>
    </row>
    <row r="141" spans="1:13" x14ac:dyDescent="0.2">
      <c r="A141" s="87">
        <v>37431</v>
      </c>
      <c r="B141" s="39">
        <v>6.3631255625000049E-2</v>
      </c>
      <c r="C141" s="39">
        <v>7.3814062499999888E-2</v>
      </c>
      <c r="D141" s="40">
        <f t="shared" si="8"/>
        <v>1.0182806874999839E-2</v>
      </c>
      <c r="E141" s="39">
        <f t="shared" si="9"/>
        <v>2.0594289002499864E-3</v>
      </c>
      <c r="F141" s="40">
        <f t="shared" si="10"/>
        <v>1.2242235775249825E-2</v>
      </c>
      <c r="H141" s="39">
        <f t="shared" si="11"/>
        <v>1.2242235775249825E-2</v>
      </c>
      <c r="L141" s="39"/>
      <c r="M141" s="39"/>
    </row>
    <row r="142" spans="1:13" x14ac:dyDescent="0.2">
      <c r="A142" s="87">
        <v>37432</v>
      </c>
      <c r="B142" s="39">
        <v>6.3631255625000049E-2</v>
      </c>
      <c r="C142" s="39">
        <v>7.3917690000000036E-2</v>
      </c>
      <c r="D142" s="40">
        <f t="shared" si="8"/>
        <v>1.0286434374999986E-2</v>
      </c>
      <c r="E142" s="39">
        <f t="shared" si="9"/>
        <v>2.0681750612499988E-3</v>
      </c>
      <c r="F142" s="40">
        <f t="shared" si="10"/>
        <v>1.2354609436249985E-2</v>
      </c>
      <c r="H142" s="39">
        <f t="shared" si="11"/>
        <v>1.2354609436249985E-2</v>
      </c>
      <c r="L142" s="39"/>
      <c r="M142" s="39"/>
    </row>
    <row r="143" spans="1:13" x14ac:dyDescent="0.2">
      <c r="A143" s="87">
        <v>37433</v>
      </c>
      <c r="B143" s="39">
        <v>6.1930249999999853E-2</v>
      </c>
      <c r="C143" s="39">
        <v>7.2363802499999963E-2</v>
      </c>
      <c r="D143" s="40">
        <f t="shared" si="8"/>
        <v>1.0433552500000109E-2</v>
      </c>
      <c r="E143" s="39">
        <f t="shared" si="9"/>
        <v>2.0805918310000089E-3</v>
      </c>
      <c r="F143" s="40">
        <f t="shared" si="10"/>
        <v>1.2514144331000118E-2</v>
      </c>
      <c r="H143" s="39">
        <f t="shared" si="11"/>
        <v>1.2514144331000118E-2</v>
      </c>
      <c r="L143" s="39"/>
      <c r="M143" s="39"/>
    </row>
    <row r="144" spans="1:13" x14ac:dyDescent="0.2">
      <c r="A144" s="87">
        <v>37434</v>
      </c>
      <c r="B144" s="39">
        <v>6.3012550625000108E-2</v>
      </c>
      <c r="C144" s="39">
        <v>7.319240249999992E-2</v>
      </c>
      <c r="D144" s="40">
        <f t="shared" si="8"/>
        <v>1.0179851874999812E-2</v>
      </c>
      <c r="E144" s="39">
        <f t="shared" si="9"/>
        <v>2.0591794982499842E-3</v>
      </c>
      <c r="F144" s="40">
        <f t="shared" si="10"/>
        <v>1.2239031373249797E-2</v>
      </c>
      <c r="H144" s="39">
        <f t="shared" si="11"/>
        <v>1.2239031373249797E-2</v>
      </c>
      <c r="L144" s="39"/>
      <c r="M144" s="39"/>
    </row>
    <row r="145" spans="1:13" x14ac:dyDescent="0.2">
      <c r="A145" s="88">
        <v>37435</v>
      </c>
      <c r="B145" s="39">
        <v>6.3682822499999903E-2</v>
      </c>
      <c r="C145" s="39">
        <v>7.3917690000000036E-2</v>
      </c>
      <c r="D145" s="40">
        <f t="shared" si="8"/>
        <v>1.0234867500000133E-2</v>
      </c>
      <c r="E145" s="39">
        <f t="shared" si="9"/>
        <v>2.0638228170000109E-3</v>
      </c>
      <c r="F145" s="40">
        <f t="shared" si="10"/>
        <v>1.2298690317000144E-2</v>
      </c>
      <c r="H145" s="39">
        <f t="shared" si="11"/>
        <v>1.2298690317000144E-2</v>
      </c>
      <c r="I145" s="90">
        <f>AVERAGE(H5:H145)</f>
        <v>1.2782308471815594E-2</v>
      </c>
      <c r="J145" s="40">
        <f>AVERAGE(B5:B145)</f>
        <v>6.3322283528368828E-2</v>
      </c>
      <c r="L145" s="39"/>
      <c r="M145" s="39"/>
    </row>
    <row r="146" spans="1:13" x14ac:dyDescent="0.2">
      <c r="A146" s="87">
        <v>37438</v>
      </c>
      <c r="B146" s="39">
        <v>6.3940675624999832E-2</v>
      </c>
      <c r="C146" s="39">
        <v>7.4124960000000018E-2</v>
      </c>
      <c r="D146" s="40">
        <f t="shared" si="8"/>
        <v>1.0184284375000185E-2</v>
      </c>
      <c r="E146" s="39">
        <f t="shared" si="9"/>
        <v>2.0595536012500155E-3</v>
      </c>
      <c r="F146" s="40">
        <f t="shared" si="10"/>
        <v>1.2243837976250201E-2</v>
      </c>
      <c r="H146" s="39">
        <f t="shared" si="11"/>
        <v>1.2243837976250201E-2</v>
      </c>
      <c r="L146" s="39"/>
      <c r="M146" s="39"/>
    </row>
    <row r="147" spans="1:13" x14ac:dyDescent="0.2">
      <c r="A147" s="87">
        <v>37439</v>
      </c>
      <c r="B147" s="39">
        <v>6.3528125624999987E-2</v>
      </c>
      <c r="C147" s="39">
        <v>7.3917690000000036E-2</v>
      </c>
      <c r="D147" s="40">
        <f t="shared" si="8"/>
        <v>1.0389564375000049E-2</v>
      </c>
      <c r="E147" s="39">
        <f t="shared" si="9"/>
        <v>2.0768792332500042E-3</v>
      </c>
      <c r="F147" s="40">
        <f t="shared" si="10"/>
        <v>1.2466443608250053E-2</v>
      </c>
      <c r="H147" s="39">
        <f t="shared" si="11"/>
        <v>1.2466443608250053E-2</v>
      </c>
      <c r="L147" s="39"/>
      <c r="M147" s="39"/>
    </row>
    <row r="148" spans="1:13" x14ac:dyDescent="0.2">
      <c r="A148" s="87">
        <v>37440</v>
      </c>
      <c r="B148" s="39">
        <v>6.3012550625000108E-2</v>
      </c>
      <c r="C148" s="39">
        <v>7.3503210000000152E-2</v>
      </c>
      <c r="D148" s="40">
        <f t="shared" si="8"/>
        <v>1.0490659375000044E-2</v>
      </c>
      <c r="E148" s="39">
        <f t="shared" si="9"/>
        <v>2.0854116512500037E-3</v>
      </c>
      <c r="F148" s="40">
        <f t="shared" si="10"/>
        <v>1.2576071026250048E-2</v>
      </c>
      <c r="H148" s="39">
        <f t="shared" si="11"/>
        <v>1.2576071026250048E-2</v>
      </c>
      <c r="L148" s="39"/>
      <c r="M148" s="39"/>
    </row>
    <row r="149" spans="1:13" x14ac:dyDescent="0.2">
      <c r="A149" s="87">
        <v>37441</v>
      </c>
      <c r="B149" s="39">
        <v>6.3528125624999987E-2</v>
      </c>
      <c r="C149" s="39">
        <v>7.3814062499999888E-2</v>
      </c>
      <c r="D149" s="40">
        <f t="shared" si="8"/>
        <v>1.0285936874999901E-2</v>
      </c>
      <c r="E149" s="39">
        <f t="shared" si="9"/>
        <v>2.0681330722499914E-3</v>
      </c>
      <c r="F149" s="40">
        <f t="shared" si="10"/>
        <v>1.2354069947249892E-2</v>
      </c>
      <c r="H149" s="39">
        <f t="shared" si="11"/>
        <v>1.2354069947249892E-2</v>
      </c>
      <c r="L149" s="39"/>
      <c r="M149" s="39"/>
    </row>
    <row r="150" spans="1:13" x14ac:dyDescent="0.2">
      <c r="A150" s="87">
        <v>37442</v>
      </c>
      <c r="B150" s="39">
        <v>6.3889102499999906E-2</v>
      </c>
      <c r="C150" s="39">
        <v>7.4124960000000018E-2</v>
      </c>
      <c r="D150" s="40">
        <f t="shared" si="8"/>
        <v>1.0235857500000112E-2</v>
      </c>
      <c r="E150" s="39">
        <f t="shared" si="9"/>
        <v>2.0639063730000093E-3</v>
      </c>
      <c r="F150" s="40">
        <f t="shared" si="10"/>
        <v>1.2299763873000122E-2</v>
      </c>
      <c r="H150" s="39">
        <f t="shared" si="11"/>
        <v>1.2299763873000122E-2</v>
      </c>
      <c r="L150" s="39"/>
      <c r="M150" s="39"/>
    </row>
    <row r="151" spans="1:13" x14ac:dyDescent="0.2">
      <c r="A151" s="87">
        <v>37445</v>
      </c>
      <c r="B151" s="39">
        <v>6.4353305624999857E-2</v>
      </c>
      <c r="C151" s="39">
        <v>7.4228602500000296E-2</v>
      </c>
      <c r="D151" s="40">
        <f t="shared" si="8"/>
        <v>9.8752968750004388E-3</v>
      </c>
      <c r="E151" s="39">
        <f t="shared" si="9"/>
        <v>2.033475056250037E-3</v>
      </c>
      <c r="F151" s="40">
        <f t="shared" si="10"/>
        <v>1.1908771931250476E-2</v>
      </c>
      <c r="H151" s="39">
        <f t="shared" si="11"/>
        <v>1.1908771931250476E-2</v>
      </c>
      <c r="L151" s="39"/>
      <c r="M151" s="39"/>
    </row>
    <row r="152" spans="1:13" x14ac:dyDescent="0.2">
      <c r="A152" s="87">
        <v>37446</v>
      </c>
      <c r="B152" s="39">
        <v>6.3992250000000084E-2</v>
      </c>
      <c r="C152" s="39">
        <v>7.4124960000000018E-2</v>
      </c>
      <c r="D152" s="40">
        <f t="shared" si="8"/>
        <v>1.0132709999999934E-2</v>
      </c>
      <c r="E152" s="39">
        <f t="shared" si="9"/>
        <v>2.0552007239999946E-3</v>
      </c>
      <c r="F152" s="40">
        <f t="shared" si="10"/>
        <v>1.2187910723999929E-2</v>
      </c>
      <c r="H152" s="39">
        <f t="shared" si="11"/>
        <v>1.2187910723999929E-2</v>
      </c>
      <c r="L152" s="39"/>
      <c r="M152" s="39"/>
    </row>
    <row r="153" spans="1:13" x14ac:dyDescent="0.2">
      <c r="A153" s="87">
        <v>37447</v>
      </c>
      <c r="B153" s="39">
        <v>6.2857902500000007E-2</v>
      </c>
      <c r="C153" s="39">
        <v>7.3296000000000028E-2</v>
      </c>
      <c r="D153" s="40">
        <f t="shared" si="8"/>
        <v>1.0438097500000021E-2</v>
      </c>
      <c r="E153" s="39">
        <f t="shared" si="9"/>
        <v>2.0809754290000019E-3</v>
      </c>
      <c r="F153" s="40">
        <f t="shared" si="10"/>
        <v>1.2519072929000022E-2</v>
      </c>
      <c r="H153" s="39">
        <f t="shared" si="11"/>
        <v>1.2519072929000022E-2</v>
      </c>
      <c r="L153" s="39"/>
      <c r="M153" s="39"/>
    </row>
    <row r="154" spans="1:13" x14ac:dyDescent="0.2">
      <c r="A154" s="87">
        <v>37448</v>
      </c>
      <c r="B154" s="39">
        <v>6.1775680624999829E-2</v>
      </c>
      <c r="C154" s="39">
        <v>7.1949622500000032E-2</v>
      </c>
      <c r="D154" s="40">
        <f t="shared" si="8"/>
        <v>1.0173941875000203E-2</v>
      </c>
      <c r="E154" s="39">
        <f t="shared" si="9"/>
        <v>2.0586806942500171E-3</v>
      </c>
      <c r="F154" s="40">
        <f t="shared" si="10"/>
        <v>1.223262256925022E-2</v>
      </c>
      <c r="H154" s="39">
        <f t="shared" si="11"/>
        <v>1.223262256925022E-2</v>
      </c>
      <c r="L154" s="39"/>
      <c r="M154" s="39"/>
    </row>
    <row r="155" spans="1:13" x14ac:dyDescent="0.2">
      <c r="A155" s="87">
        <v>37449</v>
      </c>
      <c r="B155" s="39">
        <v>6.2548639999999933E-2</v>
      </c>
      <c r="C155" s="39">
        <v>7.2778062499999852E-2</v>
      </c>
      <c r="D155" s="40">
        <f t="shared" si="8"/>
        <v>1.0229422499999918E-2</v>
      </c>
      <c r="E155" s="39">
        <f t="shared" si="9"/>
        <v>2.0633632589999928E-3</v>
      </c>
      <c r="F155" s="40">
        <f t="shared" si="10"/>
        <v>1.2292785758999912E-2</v>
      </c>
      <c r="H155" s="39">
        <f t="shared" si="11"/>
        <v>1.2292785758999912E-2</v>
      </c>
      <c r="L155" s="39"/>
      <c r="M155" s="39"/>
    </row>
    <row r="156" spans="1:13" x14ac:dyDescent="0.2">
      <c r="A156" s="87">
        <v>37452</v>
      </c>
      <c r="B156" s="39">
        <v>6.1569605624999912E-2</v>
      </c>
      <c r="C156" s="39">
        <v>7.1949622500000032E-2</v>
      </c>
      <c r="D156" s="40">
        <f t="shared" si="8"/>
        <v>1.038001687500012E-2</v>
      </c>
      <c r="E156" s="39">
        <f t="shared" si="9"/>
        <v>2.07607342425001E-3</v>
      </c>
      <c r="F156" s="40">
        <f t="shared" si="10"/>
        <v>1.2456090299250129E-2</v>
      </c>
      <c r="H156" s="39">
        <f t="shared" si="11"/>
        <v>1.2456090299250129E-2</v>
      </c>
      <c r="L156" s="39"/>
      <c r="M156" s="39"/>
    </row>
    <row r="157" spans="1:13" x14ac:dyDescent="0.2">
      <c r="A157" s="87">
        <v>37453</v>
      </c>
      <c r="B157" s="39">
        <v>6.223942250000003E-2</v>
      </c>
      <c r="C157" s="39">
        <v>7.2156702500000058E-2</v>
      </c>
      <c r="D157" s="40">
        <f t="shared" si="8"/>
        <v>9.9172800000000283E-3</v>
      </c>
      <c r="E157" s="39">
        <f t="shared" si="9"/>
        <v>2.0370184320000024E-3</v>
      </c>
      <c r="F157" s="40">
        <f t="shared" si="10"/>
        <v>1.1954298432000032E-2</v>
      </c>
      <c r="H157" s="39">
        <f t="shared" si="11"/>
        <v>1.1954298432000032E-2</v>
      </c>
      <c r="L157" s="39"/>
      <c r="M157" s="39"/>
    </row>
    <row r="158" spans="1:13" x14ac:dyDescent="0.2">
      <c r="A158" s="87">
        <v>37454</v>
      </c>
      <c r="B158" s="39">
        <v>6.223942250000003E-2</v>
      </c>
      <c r="C158" s="39">
        <v>7.2778062499999852E-2</v>
      </c>
      <c r="D158" s="40">
        <f t="shared" si="8"/>
        <v>1.0538639999999821E-2</v>
      </c>
      <c r="E158" s="39">
        <f t="shared" si="9"/>
        <v>2.0894612159999847E-3</v>
      </c>
      <c r="F158" s="40">
        <f t="shared" si="10"/>
        <v>1.2628101215999806E-2</v>
      </c>
      <c r="H158" s="39">
        <f t="shared" si="11"/>
        <v>1.2628101215999806E-2</v>
      </c>
      <c r="L158" s="39"/>
      <c r="M158" s="39"/>
    </row>
    <row r="159" spans="1:13" x14ac:dyDescent="0.2">
      <c r="A159" s="87">
        <v>37455</v>
      </c>
      <c r="B159" s="39">
        <v>6.2136360000000002E-2</v>
      </c>
      <c r="C159" s="39">
        <v>7.2881640000000081E-2</v>
      </c>
      <c r="D159" s="40">
        <f t="shared" si="8"/>
        <v>1.0745280000000079E-2</v>
      </c>
      <c r="E159" s="39">
        <f t="shared" si="9"/>
        <v>2.1069016320000066E-3</v>
      </c>
      <c r="F159" s="40">
        <f t="shared" si="10"/>
        <v>1.2852181632000085E-2</v>
      </c>
      <c r="H159" s="39">
        <f t="shared" si="11"/>
        <v>1.2852181632000085E-2</v>
      </c>
      <c r="L159" s="39"/>
      <c r="M159" s="39"/>
    </row>
    <row r="160" spans="1:13" x14ac:dyDescent="0.2">
      <c r="A160" s="87">
        <v>37456</v>
      </c>
      <c r="B160" s="39">
        <v>6.1415062500000284E-2</v>
      </c>
      <c r="C160" s="39">
        <v>7.1725998563999971E-2</v>
      </c>
      <c r="D160" s="40">
        <f t="shared" si="8"/>
        <v>1.0310936063999687E-2</v>
      </c>
      <c r="E160" s="39">
        <f t="shared" si="9"/>
        <v>2.0702430038015735E-3</v>
      </c>
      <c r="F160" s="40">
        <f t="shared" si="10"/>
        <v>1.238117906780126E-2</v>
      </c>
      <c r="H160" s="39">
        <f t="shared" si="11"/>
        <v>1.238117906780126E-2</v>
      </c>
      <c r="L160" s="39"/>
      <c r="M160" s="39"/>
    </row>
    <row r="161" spans="1:13" x14ac:dyDescent="0.2">
      <c r="A161" s="87">
        <v>37459</v>
      </c>
      <c r="B161" s="39">
        <v>6.0694010000000187E-2</v>
      </c>
      <c r="C161" s="39">
        <v>7.1422694120249819E-2</v>
      </c>
      <c r="D161" s="40">
        <f t="shared" si="8"/>
        <v>1.0728684120249632E-2</v>
      </c>
      <c r="E161" s="39">
        <f t="shared" si="9"/>
        <v>2.1055009397490691E-3</v>
      </c>
      <c r="F161" s="40">
        <f t="shared" si="10"/>
        <v>1.2834185059998702E-2</v>
      </c>
      <c r="H161" s="39">
        <f t="shared" si="11"/>
        <v>1.2834185059998702E-2</v>
      </c>
      <c r="L161" s="39"/>
      <c r="M161" s="39"/>
    </row>
    <row r="162" spans="1:13" x14ac:dyDescent="0.2">
      <c r="A162" s="87">
        <v>37460</v>
      </c>
      <c r="B162" s="39">
        <v>6.0951500624999877E-2</v>
      </c>
      <c r="C162" s="39">
        <v>7.150757363224991E-2</v>
      </c>
      <c r="D162" s="40">
        <f t="shared" si="8"/>
        <v>1.0556073007250033E-2</v>
      </c>
      <c r="E162" s="39">
        <f t="shared" si="9"/>
        <v>2.0909325618119028E-3</v>
      </c>
      <c r="F162" s="40">
        <f t="shared" si="10"/>
        <v>1.2647005569061936E-2</v>
      </c>
      <c r="H162" s="39">
        <f t="shared" si="11"/>
        <v>1.2647005569061936E-2</v>
      </c>
      <c r="L162" s="39"/>
      <c r="M162" s="39"/>
    </row>
    <row r="163" spans="1:13" x14ac:dyDescent="0.2">
      <c r="A163" s="87">
        <v>37461</v>
      </c>
      <c r="B163" s="39">
        <v>6.0282090000000066E-2</v>
      </c>
      <c r="C163" s="39">
        <v>7.0888651406250114E-2</v>
      </c>
      <c r="D163" s="40">
        <f t="shared" si="8"/>
        <v>1.0606561406250048E-2</v>
      </c>
      <c r="E163" s="39">
        <f t="shared" si="9"/>
        <v>2.0951937826875038E-3</v>
      </c>
      <c r="F163" s="40">
        <f t="shared" si="10"/>
        <v>1.2701755188937552E-2</v>
      </c>
      <c r="H163" s="39">
        <f t="shared" si="11"/>
        <v>1.2701755188937552E-2</v>
      </c>
      <c r="L163" s="39"/>
      <c r="M163" s="39"/>
    </row>
    <row r="164" spans="1:13" x14ac:dyDescent="0.2">
      <c r="A164" s="87">
        <v>37462</v>
      </c>
      <c r="B164" s="39">
        <v>6.0951500624999877E-2</v>
      </c>
      <c r="C164" s="39">
        <v>7.1470309042250157E-2</v>
      </c>
      <c r="D164" s="40">
        <f t="shared" si="8"/>
        <v>1.051880841725028E-2</v>
      </c>
      <c r="E164" s="39">
        <f t="shared" si="9"/>
        <v>2.0877874304159236E-3</v>
      </c>
      <c r="F164" s="40">
        <f t="shared" si="10"/>
        <v>1.2606595847666205E-2</v>
      </c>
      <c r="H164" s="39">
        <f t="shared" si="11"/>
        <v>1.2606595847666205E-2</v>
      </c>
      <c r="L164" s="39"/>
      <c r="M164" s="39"/>
    </row>
    <row r="165" spans="1:13" x14ac:dyDescent="0.2">
      <c r="A165" s="87">
        <v>37463</v>
      </c>
      <c r="B165" s="39">
        <v>6.0385062499999975E-2</v>
      </c>
      <c r="C165" s="39">
        <v>7.0955916899999805E-2</v>
      </c>
      <c r="D165" s="40">
        <f t="shared" si="8"/>
        <v>1.0570854399999829E-2</v>
      </c>
      <c r="E165" s="39">
        <f t="shared" si="9"/>
        <v>2.0921801113599854E-3</v>
      </c>
      <c r="F165" s="40">
        <f t="shared" si="10"/>
        <v>1.2663034511359816E-2</v>
      </c>
      <c r="H165" s="39">
        <f t="shared" si="11"/>
        <v>1.2663034511359816E-2</v>
      </c>
      <c r="L165" s="39"/>
      <c r="M165" s="39"/>
    </row>
    <row r="166" spans="1:13" x14ac:dyDescent="0.2">
      <c r="A166" s="87">
        <v>37466</v>
      </c>
      <c r="B166" s="39">
        <v>6.1003002499999903E-2</v>
      </c>
      <c r="C166" s="39">
        <v>7.1653532849000001E-2</v>
      </c>
      <c r="D166" s="40">
        <f t="shared" si="8"/>
        <v>1.0650530349000098E-2</v>
      </c>
      <c r="E166" s="39">
        <f t="shared" si="9"/>
        <v>2.0989047614556082E-3</v>
      </c>
      <c r="F166" s="40">
        <f t="shared" si="10"/>
        <v>1.2749435110455707E-2</v>
      </c>
      <c r="H166" s="39">
        <f t="shared" si="11"/>
        <v>1.2749435110455707E-2</v>
      </c>
      <c r="L166" s="39"/>
      <c r="M166" s="39"/>
    </row>
    <row r="167" spans="1:13" x14ac:dyDescent="0.2">
      <c r="A167" s="87">
        <v>37467</v>
      </c>
      <c r="B167" s="39">
        <v>6.223942250000003E-2</v>
      </c>
      <c r="C167" s="39">
        <v>7.2816385592250121E-2</v>
      </c>
      <c r="D167" s="40">
        <f t="shared" si="8"/>
        <v>1.0576963092250091E-2</v>
      </c>
      <c r="E167" s="39">
        <f t="shared" si="9"/>
        <v>2.0926956849859077E-3</v>
      </c>
      <c r="F167" s="40">
        <f t="shared" si="10"/>
        <v>1.2669658777235998E-2</v>
      </c>
      <c r="H167" s="39">
        <f t="shared" si="11"/>
        <v>1.2669658777235998E-2</v>
      </c>
      <c r="L167" s="39"/>
      <c r="M167" s="39"/>
    </row>
    <row r="168" spans="1:13" x14ac:dyDescent="0.2">
      <c r="A168" s="87">
        <v>37468</v>
      </c>
      <c r="B168" s="39">
        <v>6.2342489999999806E-2</v>
      </c>
      <c r="C168" s="39">
        <v>7.2934466450250035E-2</v>
      </c>
      <c r="D168" s="40">
        <f t="shared" si="8"/>
        <v>1.0591976450250229E-2</v>
      </c>
      <c r="E168" s="39">
        <f t="shared" si="9"/>
        <v>2.093962812401119E-3</v>
      </c>
      <c r="F168" s="40">
        <f t="shared" si="10"/>
        <v>1.2685939262651349E-2</v>
      </c>
      <c r="H168" s="39">
        <f t="shared" si="11"/>
        <v>1.2685939262651349E-2</v>
      </c>
      <c r="L168" s="39"/>
      <c r="M168" s="39"/>
    </row>
    <row r="169" spans="1:13" x14ac:dyDescent="0.2">
      <c r="A169" s="87">
        <v>37469</v>
      </c>
      <c r="B169" s="39">
        <v>6.1672640625000108E-2</v>
      </c>
      <c r="C169" s="39">
        <v>7.2408331612250132E-2</v>
      </c>
      <c r="D169" s="40">
        <f t="shared" si="8"/>
        <v>1.0735690987250024E-2</v>
      </c>
      <c r="E169" s="39">
        <f t="shared" si="9"/>
        <v>2.1060923193239019E-3</v>
      </c>
      <c r="F169" s="40">
        <f t="shared" si="10"/>
        <v>1.2841783306573925E-2</v>
      </c>
      <c r="H169" s="39">
        <f t="shared" si="11"/>
        <v>1.2841783306573925E-2</v>
      </c>
      <c r="L169" s="39"/>
      <c r="M169" s="39"/>
    </row>
    <row r="170" spans="1:13" x14ac:dyDescent="0.2">
      <c r="A170" s="87">
        <v>37470</v>
      </c>
      <c r="B170" s="39">
        <v>6.0488040000000076E-2</v>
      </c>
      <c r="C170" s="39">
        <v>7.1117362704000042E-2</v>
      </c>
      <c r="D170" s="40">
        <f t="shared" si="8"/>
        <v>1.0629322703999966E-2</v>
      </c>
      <c r="E170" s="39">
        <f t="shared" si="9"/>
        <v>2.0971148362175971E-3</v>
      </c>
      <c r="F170" s="40">
        <f t="shared" si="10"/>
        <v>1.2726437540217564E-2</v>
      </c>
      <c r="H170" s="39">
        <f t="shared" si="11"/>
        <v>1.2726437540217564E-2</v>
      </c>
      <c r="L170" s="39"/>
      <c r="M170" s="39"/>
    </row>
    <row r="171" spans="1:13" x14ac:dyDescent="0.2">
      <c r="A171" s="87">
        <v>37474</v>
      </c>
      <c r="B171" s="39">
        <v>5.8995355625000023E-2</v>
      </c>
      <c r="C171" s="39">
        <v>6.978166150624987E-2</v>
      </c>
      <c r="D171" s="40">
        <f t="shared" si="8"/>
        <v>1.0786305881249847E-2</v>
      </c>
      <c r="E171" s="39">
        <f t="shared" si="9"/>
        <v>2.1103642163774871E-3</v>
      </c>
      <c r="F171" s="40">
        <f t="shared" si="10"/>
        <v>1.2896670097627334E-2</v>
      </c>
      <c r="H171" s="39">
        <f t="shared" si="11"/>
        <v>1.2896670097627334E-2</v>
      </c>
      <c r="L171" s="39"/>
      <c r="M171" s="39"/>
    </row>
    <row r="172" spans="1:13" x14ac:dyDescent="0.2">
      <c r="A172" s="87">
        <v>37475</v>
      </c>
      <c r="B172" s="39">
        <v>5.9921725624999977E-2</v>
      </c>
      <c r="C172" s="39">
        <v>7.0963161002250086E-2</v>
      </c>
      <c r="D172" s="40">
        <f t="shared" si="8"/>
        <v>1.1041435377250108E-2</v>
      </c>
      <c r="E172" s="39">
        <f t="shared" si="9"/>
        <v>2.1318971458399089E-3</v>
      </c>
      <c r="F172" s="40">
        <f t="shared" si="10"/>
        <v>1.3173332523090017E-2</v>
      </c>
      <c r="H172" s="39">
        <f t="shared" si="11"/>
        <v>1.3173332523090017E-2</v>
      </c>
      <c r="L172" s="39"/>
      <c r="M172" s="39"/>
    </row>
    <row r="173" spans="1:13" x14ac:dyDescent="0.2">
      <c r="A173" s="87">
        <v>37476</v>
      </c>
      <c r="B173" s="39">
        <v>5.9458490000000142E-2</v>
      </c>
      <c r="C173" s="39">
        <v>7.0345430624999983E-2</v>
      </c>
      <c r="D173" s="40">
        <f t="shared" si="8"/>
        <v>1.0886940624999841E-2</v>
      </c>
      <c r="E173" s="39">
        <f t="shared" si="9"/>
        <v>2.1188577887499864E-3</v>
      </c>
      <c r="F173" s="40">
        <f t="shared" si="10"/>
        <v>1.3005798413749829E-2</v>
      </c>
      <c r="H173" s="39">
        <f t="shared" si="11"/>
        <v>1.3005798413749829E-2</v>
      </c>
      <c r="L173" s="39"/>
      <c r="M173" s="39"/>
    </row>
    <row r="174" spans="1:13" x14ac:dyDescent="0.2">
      <c r="A174" s="87">
        <v>37477</v>
      </c>
      <c r="B174" s="39">
        <v>5.9767302499999841E-2</v>
      </c>
      <c r="C174" s="39">
        <v>7.0823457635999842E-2</v>
      </c>
      <c r="D174" s="40">
        <f t="shared" si="8"/>
        <v>1.1056155136000001E-2</v>
      </c>
      <c r="E174" s="39">
        <f t="shared" si="9"/>
        <v>2.1331394934784001E-3</v>
      </c>
      <c r="F174" s="40">
        <f t="shared" si="10"/>
        <v>1.3189294629478401E-2</v>
      </c>
      <c r="H174" s="39">
        <f t="shared" si="11"/>
        <v>1.3189294629478401E-2</v>
      </c>
      <c r="L174" s="39"/>
      <c r="M174" s="39"/>
    </row>
    <row r="175" spans="1:13" x14ac:dyDescent="0.2">
      <c r="A175" s="87">
        <v>37480</v>
      </c>
      <c r="B175" s="39">
        <v>5.9407025624999887E-2</v>
      </c>
      <c r="C175" s="39">
        <v>7.0528558232249905E-2</v>
      </c>
      <c r="D175" s="40">
        <f t="shared" si="8"/>
        <v>1.1121532607250018E-2</v>
      </c>
      <c r="E175" s="39">
        <f t="shared" si="9"/>
        <v>2.1386573520519015E-3</v>
      </c>
      <c r="F175" s="40">
        <f t="shared" si="10"/>
        <v>1.326018995930192E-2</v>
      </c>
      <c r="H175" s="39">
        <f t="shared" si="11"/>
        <v>1.326018995930192E-2</v>
      </c>
      <c r="L175" s="39"/>
      <c r="M175" s="39"/>
    </row>
    <row r="176" spans="1:13" x14ac:dyDescent="0.2">
      <c r="A176" s="87">
        <v>37481</v>
      </c>
      <c r="B176" s="39">
        <v>5.9201180624999905E-2</v>
      </c>
      <c r="C176" s="39">
        <v>7.0543043570250097E-2</v>
      </c>
      <c r="D176" s="40">
        <f t="shared" si="8"/>
        <v>1.1341862945250192E-2</v>
      </c>
      <c r="E176" s="39">
        <f t="shared" si="9"/>
        <v>2.1572532325791162E-3</v>
      </c>
      <c r="F176" s="40">
        <f t="shared" si="10"/>
        <v>1.3499116177829309E-2</v>
      </c>
      <c r="H176" s="39">
        <f t="shared" si="11"/>
        <v>1.3499116177829309E-2</v>
      </c>
      <c r="L176" s="39"/>
      <c r="M176" s="39"/>
    </row>
    <row r="177" spans="1:13" x14ac:dyDescent="0.2">
      <c r="A177" s="87">
        <v>37482</v>
      </c>
      <c r="B177" s="39">
        <v>5.8017959999999924E-2</v>
      </c>
      <c r="C177" s="39">
        <v>6.9200462462249757E-2</v>
      </c>
      <c r="D177" s="40">
        <f t="shared" si="8"/>
        <v>1.1182502462249833E-2</v>
      </c>
      <c r="E177" s="39">
        <f t="shared" si="9"/>
        <v>2.1438032078138856E-3</v>
      </c>
      <c r="F177" s="40">
        <f t="shared" si="10"/>
        <v>1.3326305670063718E-2</v>
      </c>
      <c r="H177" s="39">
        <f t="shared" si="11"/>
        <v>1.3326305670063718E-2</v>
      </c>
      <c r="L177" s="39"/>
      <c r="M177" s="39"/>
    </row>
    <row r="178" spans="1:13" x14ac:dyDescent="0.2">
      <c r="A178" s="87">
        <v>37483</v>
      </c>
      <c r="B178" s="39">
        <v>5.8943902500000034E-2</v>
      </c>
      <c r="C178" s="39">
        <v>7.0387848620250049E-2</v>
      </c>
      <c r="D178" s="40">
        <f t="shared" si="8"/>
        <v>1.1443946120250015E-2</v>
      </c>
      <c r="E178" s="39">
        <f t="shared" si="9"/>
        <v>2.1658690525491013E-3</v>
      </c>
      <c r="F178" s="40">
        <f t="shared" si="10"/>
        <v>1.3609815172799116E-2</v>
      </c>
      <c r="H178" s="39">
        <f t="shared" si="11"/>
        <v>1.3609815172799116E-2</v>
      </c>
      <c r="L178" s="39"/>
      <c r="M178" s="39"/>
    </row>
    <row r="179" spans="1:13" x14ac:dyDescent="0.2">
      <c r="A179" s="87">
        <v>37484</v>
      </c>
      <c r="B179" s="39">
        <v>5.9561422500000072E-2</v>
      </c>
      <c r="C179" s="39">
        <v>7.0950742556250113E-2</v>
      </c>
      <c r="D179" s="40">
        <f t="shared" si="8"/>
        <v>1.1389320056250041E-2</v>
      </c>
      <c r="E179" s="39">
        <f t="shared" si="9"/>
        <v>2.1612586127475034E-3</v>
      </c>
      <c r="F179" s="40">
        <f t="shared" si="10"/>
        <v>1.3550578668997544E-2</v>
      </c>
      <c r="H179" s="39">
        <f t="shared" si="11"/>
        <v>1.3550578668997544E-2</v>
      </c>
      <c r="L179" s="39"/>
      <c r="M179" s="39"/>
    </row>
    <row r="180" spans="1:13" x14ac:dyDescent="0.2">
      <c r="A180" s="87">
        <v>37487</v>
      </c>
      <c r="B180" s="39">
        <v>6.0591022499999925E-2</v>
      </c>
      <c r="C180" s="39">
        <v>7.2064549430249869E-2</v>
      </c>
      <c r="D180" s="40">
        <f t="shared" si="8"/>
        <v>1.1473526930249944E-2</v>
      </c>
      <c r="E180" s="39">
        <f t="shared" si="9"/>
        <v>2.1683656729130953E-3</v>
      </c>
      <c r="F180" s="40">
        <f t="shared" si="10"/>
        <v>1.364189260316304E-2</v>
      </c>
      <c r="H180" s="39">
        <f t="shared" si="11"/>
        <v>1.364189260316304E-2</v>
      </c>
      <c r="L180" s="39"/>
      <c r="M180" s="39"/>
    </row>
    <row r="181" spans="1:13" x14ac:dyDescent="0.2">
      <c r="A181" s="87">
        <v>37488</v>
      </c>
      <c r="B181" s="39">
        <v>6.0797002499999753E-2</v>
      </c>
      <c r="C181" s="39">
        <v>7.2211582052249756E-2</v>
      </c>
      <c r="D181" s="40">
        <f t="shared" si="8"/>
        <v>1.1414579552250004E-2</v>
      </c>
      <c r="E181" s="39">
        <f t="shared" si="9"/>
        <v>2.1633905142099002E-3</v>
      </c>
      <c r="F181" s="40">
        <f t="shared" si="10"/>
        <v>1.3577970066459904E-2</v>
      </c>
      <c r="H181" s="39">
        <f t="shared" si="11"/>
        <v>1.3577970066459904E-2</v>
      </c>
      <c r="L181" s="39"/>
      <c r="M181" s="39"/>
    </row>
    <row r="182" spans="1:13" x14ac:dyDescent="0.2">
      <c r="A182" s="87">
        <v>37489</v>
      </c>
      <c r="B182" s="39">
        <v>6.0127640624999978E-2</v>
      </c>
      <c r="C182" s="39">
        <v>7.1606949040250001E-2</v>
      </c>
      <c r="D182" s="40">
        <f t="shared" si="8"/>
        <v>1.1479308415250022E-2</v>
      </c>
      <c r="E182" s="39">
        <f t="shared" si="9"/>
        <v>2.168853630247102E-3</v>
      </c>
      <c r="F182" s="40">
        <f t="shared" si="10"/>
        <v>1.3648162045497125E-2</v>
      </c>
      <c r="H182" s="39">
        <f t="shared" si="11"/>
        <v>1.3648162045497125E-2</v>
      </c>
      <c r="L182" s="39"/>
      <c r="M182" s="39"/>
    </row>
    <row r="183" spans="1:13" x14ac:dyDescent="0.2">
      <c r="A183" s="87">
        <v>37490</v>
      </c>
      <c r="B183" s="39">
        <v>6.0642515625000115E-2</v>
      </c>
      <c r="C183" s="39">
        <v>7.2360695852250023E-2</v>
      </c>
      <c r="D183" s="40">
        <f t="shared" si="8"/>
        <v>1.1718180227249908E-2</v>
      </c>
      <c r="E183" s="39">
        <f t="shared" si="9"/>
        <v>2.1890144111798922E-3</v>
      </c>
      <c r="F183" s="40">
        <f t="shared" si="10"/>
        <v>1.39071946384298E-2</v>
      </c>
      <c r="H183" s="39">
        <f t="shared" si="11"/>
        <v>1.39071946384298E-2</v>
      </c>
      <c r="L183" s="39"/>
      <c r="M183" s="39"/>
    </row>
    <row r="184" spans="1:13" x14ac:dyDescent="0.2">
      <c r="A184" s="87">
        <v>37491</v>
      </c>
      <c r="B184" s="39">
        <v>6.1003002499999903E-2</v>
      </c>
      <c r="C184" s="39">
        <v>7.267966850624985E-2</v>
      </c>
      <c r="D184" s="40">
        <f t="shared" si="8"/>
        <v>1.1676666006249947E-2</v>
      </c>
      <c r="E184" s="39">
        <f t="shared" si="9"/>
        <v>2.1855106109274955E-3</v>
      </c>
      <c r="F184" s="40">
        <f t="shared" si="10"/>
        <v>1.3862176617177443E-2</v>
      </c>
      <c r="H184" s="39">
        <f t="shared" si="11"/>
        <v>1.3862176617177443E-2</v>
      </c>
      <c r="L184" s="39"/>
      <c r="M184" s="39"/>
    </row>
    <row r="185" spans="1:13" x14ac:dyDescent="0.2">
      <c r="A185" s="87">
        <v>37494</v>
      </c>
      <c r="B185" s="39">
        <v>6.0951500624999877E-2</v>
      </c>
      <c r="C185" s="39">
        <v>7.2490143321000122E-2</v>
      </c>
      <c r="D185" s="40">
        <f t="shared" si="8"/>
        <v>1.1538642696000245E-2</v>
      </c>
      <c r="E185" s="39">
        <f t="shared" si="9"/>
        <v>2.1738614435424207E-3</v>
      </c>
      <c r="F185" s="40">
        <f t="shared" si="10"/>
        <v>1.3712504139542666E-2</v>
      </c>
      <c r="H185" s="39">
        <f t="shared" si="11"/>
        <v>1.3712504139542666E-2</v>
      </c>
      <c r="L185" s="39"/>
      <c r="M185" s="39"/>
    </row>
    <row r="186" spans="1:13" x14ac:dyDescent="0.2">
      <c r="A186" s="87">
        <v>37495</v>
      </c>
      <c r="B186" s="39">
        <v>6.0591022499999925E-2</v>
      </c>
      <c r="C186" s="39">
        <v>7.2078009743999916E-2</v>
      </c>
      <c r="D186" s="40">
        <f t="shared" si="8"/>
        <v>1.1486987243999991E-2</v>
      </c>
      <c r="E186" s="39">
        <f t="shared" si="9"/>
        <v>2.1695017233935993E-3</v>
      </c>
      <c r="F186" s="40">
        <f t="shared" si="10"/>
        <v>1.365648896739359E-2</v>
      </c>
      <c r="H186" s="39">
        <f t="shared" si="11"/>
        <v>1.365648896739359E-2</v>
      </c>
      <c r="L186" s="39"/>
      <c r="M186" s="39"/>
    </row>
    <row r="187" spans="1:13" x14ac:dyDescent="0.2">
      <c r="A187" s="87">
        <v>37496</v>
      </c>
      <c r="B187" s="39">
        <v>6.1363550624999874E-2</v>
      </c>
      <c r="C187" s="39">
        <v>7.3011118906249894E-2</v>
      </c>
      <c r="D187" s="40">
        <f t="shared" si="8"/>
        <v>1.164756828125002E-2</v>
      </c>
      <c r="E187" s="39">
        <f t="shared" si="9"/>
        <v>2.1830547629375016E-3</v>
      </c>
      <c r="F187" s="40">
        <f t="shared" si="10"/>
        <v>1.3830623044187522E-2</v>
      </c>
      <c r="H187" s="39">
        <f t="shared" si="11"/>
        <v>1.3830623044187522E-2</v>
      </c>
      <c r="L187" s="39"/>
      <c r="M187" s="39"/>
    </row>
    <row r="188" spans="1:13" x14ac:dyDescent="0.2">
      <c r="A188" s="87">
        <v>37497</v>
      </c>
      <c r="B188" s="39">
        <v>6.0745505624999918E-2</v>
      </c>
      <c r="C188" s="39">
        <v>7.2292350740249978E-2</v>
      </c>
      <c r="D188" s="40">
        <f t="shared" si="8"/>
        <v>1.154684511525006E-2</v>
      </c>
      <c r="E188" s="39">
        <f t="shared" si="9"/>
        <v>2.1745537277271052E-3</v>
      </c>
      <c r="F188" s="40">
        <f t="shared" si="10"/>
        <v>1.3721398842977165E-2</v>
      </c>
      <c r="H188" s="39">
        <f t="shared" si="11"/>
        <v>1.3721398842977165E-2</v>
      </c>
      <c r="L188" s="39"/>
      <c r="M188" s="39"/>
    </row>
    <row r="189" spans="1:13" x14ac:dyDescent="0.2">
      <c r="A189" s="87">
        <v>37498</v>
      </c>
      <c r="B189" s="39">
        <v>6.0127640624999978E-2</v>
      </c>
      <c r="C189" s="39">
        <v>7.1833666435999977E-2</v>
      </c>
      <c r="D189" s="40">
        <f t="shared" si="8"/>
        <v>1.1706025810999998E-2</v>
      </c>
      <c r="E189" s="39">
        <f t="shared" si="9"/>
        <v>2.1879885784483995E-3</v>
      </c>
      <c r="F189" s="40">
        <f t="shared" si="10"/>
        <v>1.3894014389448397E-2</v>
      </c>
      <c r="H189" s="39">
        <f t="shared" si="11"/>
        <v>1.3894014389448397E-2</v>
      </c>
      <c r="L189" s="39"/>
      <c r="M189" s="39"/>
    </row>
    <row r="190" spans="1:13" x14ac:dyDescent="0.2">
      <c r="A190" s="87">
        <v>37501</v>
      </c>
      <c r="B190" s="39">
        <v>5.9304100625000133E-2</v>
      </c>
      <c r="C190" s="39">
        <v>7.1032498649000075E-2</v>
      </c>
      <c r="D190" s="40">
        <f t="shared" si="8"/>
        <v>1.1728398023999942E-2</v>
      </c>
      <c r="E190" s="39">
        <f t="shared" si="9"/>
        <v>2.1898767932255949E-3</v>
      </c>
      <c r="F190" s="40">
        <f t="shared" si="10"/>
        <v>1.3918274817225537E-2</v>
      </c>
      <c r="H190" s="39">
        <f t="shared" si="11"/>
        <v>1.3918274817225537E-2</v>
      </c>
      <c r="L190" s="39"/>
      <c r="M190" s="39"/>
    </row>
    <row r="191" spans="1:13" x14ac:dyDescent="0.2">
      <c r="A191" s="87">
        <v>37502</v>
      </c>
      <c r="B191" s="39">
        <v>5.7966530625000123E-2</v>
      </c>
      <c r="C191" s="39">
        <v>6.9863372964000137E-2</v>
      </c>
      <c r="D191" s="40">
        <f t="shared" si="8"/>
        <v>1.1896842339000013E-2</v>
      </c>
      <c r="E191" s="39">
        <f t="shared" si="9"/>
        <v>2.2040934934116014E-3</v>
      </c>
      <c r="F191" s="40">
        <f t="shared" si="10"/>
        <v>1.4100935832411614E-2</v>
      </c>
      <c r="H191" s="39">
        <f t="shared" si="11"/>
        <v>1.4100935832411614E-2</v>
      </c>
      <c r="L191" s="39"/>
      <c r="M191" s="39"/>
    </row>
    <row r="192" spans="1:13" x14ac:dyDescent="0.2">
      <c r="A192" s="87">
        <v>37503</v>
      </c>
      <c r="B192" s="39">
        <v>5.7041015624999858E-2</v>
      </c>
      <c r="C192" s="39">
        <v>6.8829280963999873E-2</v>
      </c>
      <c r="D192" s="40">
        <f t="shared" si="8"/>
        <v>1.1788265339000015E-2</v>
      </c>
      <c r="E192" s="39">
        <f t="shared" si="9"/>
        <v>2.1949295946116013E-3</v>
      </c>
      <c r="F192" s="40">
        <f t="shared" si="10"/>
        <v>1.3983194933611616E-2</v>
      </c>
      <c r="H192" s="39">
        <f t="shared" si="11"/>
        <v>1.3983194933611616E-2</v>
      </c>
      <c r="L192" s="39"/>
      <c r="M192" s="39"/>
    </row>
    <row r="193" spans="1:13" x14ac:dyDescent="0.2">
      <c r="A193" s="87">
        <v>37504</v>
      </c>
      <c r="B193" s="39">
        <v>5.7298062500000135E-2</v>
      </c>
      <c r="C193" s="39">
        <v>6.8833416336000042E-2</v>
      </c>
      <c r="D193" s="40">
        <f t="shared" si="8"/>
        <v>1.1535353835999906E-2</v>
      </c>
      <c r="E193" s="39">
        <f t="shared" si="9"/>
        <v>2.1735838637583918E-3</v>
      </c>
      <c r="F193" s="40">
        <f t="shared" si="10"/>
        <v>1.3708937699758297E-2</v>
      </c>
      <c r="H193" s="39">
        <f t="shared" si="11"/>
        <v>1.3708937699758297E-2</v>
      </c>
      <c r="L193" s="39"/>
      <c r="M193" s="39"/>
    </row>
    <row r="194" spans="1:13" x14ac:dyDescent="0.2">
      <c r="A194" s="87">
        <v>37505</v>
      </c>
      <c r="B194" s="39">
        <v>5.6578409999999968E-2</v>
      </c>
      <c r="C194" s="39">
        <v>6.8011668362249811E-2</v>
      </c>
      <c r="D194" s="40">
        <f t="shared" si="8"/>
        <v>1.1433258362249843E-2</v>
      </c>
      <c r="E194" s="39">
        <f t="shared" si="9"/>
        <v>2.1649670057738869E-3</v>
      </c>
      <c r="F194" s="40">
        <f t="shared" si="10"/>
        <v>1.359822536802373E-2</v>
      </c>
      <c r="H194" s="39">
        <f t="shared" si="11"/>
        <v>1.359822536802373E-2</v>
      </c>
      <c r="L194" s="39"/>
      <c r="M194" s="39"/>
    </row>
    <row r="195" spans="1:13" x14ac:dyDescent="0.2">
      <c r="A195" s="87">
        <v>37508</v>
      </c>
      <c r="B195" s="39">
        <v>5.7760825624999956E-2</v>
      </c>
      <c r="C195" s="39">
        <v>6.9255266304000251E-2</v>
      </c>
      <c r="D195" s="40">
        <f t="shared" si="8"/>
        <v>1.1494440679000295E-2</v>
      </c>
      <c r="E195" s="39">
        <f t="shared" si="9"/>
        <v>2.1701307933076246E-3</v>
      </c>
      <c r="F195" s="40">
        <f t="shared" si="10"/>
        <v>1.3664571472307919E-2</v>
      </c>
      <c r="H195" s="39">
        <f t="shared" si="11"/>
        <v>1.3664571472307919E-2</v>
      </c>
      <c r="L195" s="39"/>
      <c r="M195" s="39"/>
    </row>
    <row r="196" spans="1:13" x14ac:dyDescent="0.2">
      <c r="A196" s="87">
        <v>37509</v>
      </c>
      <c r="B196" s="39">
        <v>5.8275125625000257E-2</v>
      </c>
      <c r="C196" s="39">
        <v>6.9776489999999969E-2</v>
      </c>
      <c r="D196" s="40">
        <f t="shared" si="8"/>
        <v>1.1501364374999712E-2</v>
      </c>
      <c r="E196" s="39">
        <f t="shared" si="9"/>
        <v>2.1707151532499754E-3</v>
      </c>
      <c r="F196" s="40">
        <f t="shared" si="10"/>
        <v>1.3672079528249687E-2</v>
      </c>
      <c r="H196" s="39">
        <f t="shared" si="11"/>
        <v>1.3672079528249687E-2</v>
      </c>
      <c r="L196" s="39"/>
      <c r="M196" s="39"/>
    </row>
    <row r="197" spans="1:13" x14ac:dyDescent="0.2">
      <c r="A197" s="87">
        <v>37510</v>
      </c>
      <c r="B197" s="39">
        <v>5.8532322500000067E-2</v>
      </c>
      <c r="C197" s="39">
        <v>6.9985428800999783E-2</v>
      </c>
      <c r="D197" s="40">
        <f t="shared" si="8"/>
        <v>1.1453106300999716E-2</v>
      </c>
      <c r="E197" s="39">
        <f t="shared" si="9"/>
        <v>2.1666421718043762E-3</v>
      </c>
      <c r="F197" s="40">
        <f t="shared" si="10"/>
        <v>1.3619748472804092E-2</v>
      </c>
      <c r="H197" s="39">
        <f t="shared" si="11"/>
        <v>1.3619748472804092E-2</v>
      </c>
      <c r="L197" s="39"/>
      <c r="M197" s="39"/>
    </row>
    <row r="198" spans="1:13" x14ac:dyDescent="0.2">
      <c r="A198" s="87">
        <v>37511</v>
      </c>
      <c r="B198" s="39">
        <v>5.9612890624999748E-2</v>
      </c>
      <c r="C198" s="39">
        <v>7.1022149603999996E-2</v>
      </c>
      <c r="D198" s="40">
        <f t="shared" ref="D198:D261" si="12">C198-B198</f>
        <v>1.1409258979000247E-2</v>
      </c>
      <c r="E198" s="39">
        <f t="shared" ref="E198:E261" si="13">$B$1+$B$2*D198</f>
        <v>2.1629414578276207E-3</v>
      </c>
      <c r="F198" s="40">
        <f t="shared" ref="F198:F261" si="14">D198+E198</f>
        <v>1.3572200436827869E-2</v>
      </c>
      <c r="H198" s="39">
        <f t="shared" ref="H198:H261" si="15">AVERAGE(F198:G198)</f>
        <v>1.3572200436827869E-2</v>
      </c>
      <c r="L198" s="39"/>
      <c r="M198" s="39"/>
    </row>
    <row r="199" spans="1:13" x14ac:dyDescent="0.2">
      <c r="A199" s="87">
        <v>37512</v>
      </c>
      <c r="B199" s="39">
        <v>5.8069390624999828E-2</v>
      </c>
      <c r="C199" s="39">
        <v>6.9473461562249872E-2</v>
      </c>
      <c r="D199" s="40">
        <f t="shared" si="12"/>
        <v>1.1404070937250044E-2</v>
      </c>
      <c r="E199" s="39">
        <f t="shared" si="13"/>
        <v>2.1625035871039038E-3</v>
      </c>
      <c r="F199" s="40">
        <f t="shared" si="14"/>
        <v>1.3566574524353947E-2</v>
      </c>
      <c r="H199" s="39">
        <f t="shared" si="15"/>
        <v>1.3566574524353947E-2</v>
      </c>
      <c r="L199" s="39"/>
      <c r="M199" s="39"/>
    </row>
    <row r="200" spans="1:13" x14ac:dyDescent="0.2">
      <c r="A200" s="87">
        <v>37515</v>
      </c>
      <c r="B200" s="39">
        <v>5.7709402500000229E-2</v>
      </c>
      <c r="C200" s="39">
        <v>6.9217006870249786E-2</v>
      </c>
      <c r="D200" s="40">
        <f t="shared" si="12"/>
        <v>1.1507604370249558E-2</v>
      </c>
      <c r="E200" s="39">
        <f t="shared" si="13"/>
        <v>2.1712418088490624E-3</v>
      </c>
      <c r="F200" s="40">
        <f t="shared" si="14"/>
        <v>1.3678846179098619E-2</v>
      </c>
      <c r="H200" s="39">
        <f t="shared" si="15"/>
        <v>1.3678846179098619E-2</v>
      </c>
      <c r="L200" s="39"/>
      <c r="M200" s="39"/>
    </row>
    <row r="201" spans="1:13" x14ac:dyDescent="0.2">
      <c r="A201" s="87">
        <v>37516</v>
      </c>
      <c r="B201" s="39">
        <v>5.878955062500002E-2</v>
      </c>
      <c r="C201" s="39">
        <v>7.0304048024999677E-2</v>
      </c>
      <c r="D201" s="40">
        <f t="shared" si="12"/>
        <v>1.1514497399999657E-2</v>
      </c>
      <c r="E201" s="39">
        <f t="shared" si="13"/>
        <v>2.171823580559971E-3</v>
      </c>
      <c r="F201" s="40">
        <f t="shared" si="14"/>
        <v>1.3686320980559628E-2</v>
      </c>
      <c r="H201" s="39">
        <f t="shared" si="15"/>
        <v>1.3686320980559628E-2</v>
      </c>
      <c r="L201" s="39"/>
      <c r="M201" s="39"/>
    </row>
    <row r="202" spans="1:13" x14ac:dyDescent="0.2">
      <c r="A202" s="87">
        <v>37517</v>
      </c>
      <c r="B202" s="39">
        <v>5.7709402500000229E-2</v>
      </c>
      <c r="C202" s="39">
        <v>6.9269743024999997E-2</v>
      </c>
      <c r="D202" s="40">
        <f t="shared" si="12"/>
        <v>1.1560340524999768E-2</v>
      </c>
      <c r="E202" s="39">
        <f t="shared" si="13"/>
        <v>2.1756927403099803E-3</v>
      </c>
      <c r="F202" s="40">
        <f t="shared" si="14"/>
        <v>1.3736033265309748E-2</v>
      </c>
      <c r="H202" s="39">
        <f t="shared" si="15"/>
        <v>1.3736033265309748E-2</v>
      </c>
      <c r="L202" s="39"/>
      <c r="M202" s="39"/>
    </row>
    <row r="203" spans="1:13" x14ac:dyDescent="0.2">
      <c r="A203" s="87">
        <v>37518</v>
      </c>
      <c r="B203" s="39">
        <v>5.7503722500000132E-2</v>
      </c>
      <c r="C203" s="39">
        <v>6.9063975980250047E-2</v>
      </c>
      <c r="D203" s="40">
        <f t="shared" si="12"/>
        <v>1.1560253480249916E-2</v>
      </c>
      <c r="E203" s="39">
        <f t="shared" si="13"/>
        <v>2.1756853937330927E-3</v>
      </c>
      <c r="F203" s="40">
        <f t="shared" si="14"/>
        <v>1.3735938873983009E-2</v>
      </c>
      <c r="H203" s="39">
        <f t="shared" si="15"/>
        <v>1.3735938873983009E-2</v>
      </c>
      <c r="L203" s="39"/>
      <c r="M203" s="39"/>
    </row>
    <row r="204" spans="1:13" x14ac:dyDescent="0.2">
      <c r="A204" s="87">
        <v>37519</v>
      </c>
      <c r="B204" s="39">
        <v>5.6835400625000032E-2</v>
      </c>
      <c r="C204" s="39">
        <v>6.8341363236000152E-2</v>
      </c>
      <c r="D204" s="40">
        <f t="shared" si="12"/>
        <v>1.150596261100012E-2</v>
      </c>
      <c r="E204" s="39">
        <f t="shared" si="13"/>
        <v>2.1711032443684098E-3</v>
      </c>
      <c r="F204" s="40">
        <f t="shared" si="14"/>
        <v>1.367706585536853E-2</v>
      </c>
      <c r="H204" s="39">
        <f t="shared" si="15"/>
        <v>1.367706585536853E-2</v>
      </c>
      <c r="L204" s="39"/>
      <c r="M204" s="39"/>
    </row>
    <row r="205" spans="1:13" x14ac:dyDescent="0.2">
      <c r="A205" s="87">
        <v>37522</v>
      </c>
      <c r="B205" s="39">
        <v>5.6321450625000269E-2</v>
      </c>
      <c r="C205" s="39">
        <v>6.7826689449000277E-2</v>
      </c>
      <c r="D205" s="40">
        <f t="shared" si="12"/>
        <v>1.1505238824000008E-2</v>
      </c>
      <c r="E205" s="39">
        <f t="shared" si="13"/>
        <v>2.1710421567456006E-3</v>
      </c>
      <c r="F205" s="40">
        <f t="shared" si="14"/>
        <v>1.3676280980745609E-2</v>
      </c>
      <c r="H205" s="39">
        <f t="shared" si="15"/>
        <v>1.3676280980745609E-2</v>
      </c>
      <c r="L205" s="39"/>
      <c r="M205" s="39"/>
    </row>
    <row r="206" spans="1:13" x14ac:dyDescent="0.2">
      <c r="A206" s="87">
        <v>37523</v>
      </c>
      <c r="B206" s="39">
        <v>5.6218675625000047E-2</v>
      </c>
      <c r="C206" s="39">
        <v>6.7516704848999964E-2</v>
      </c>
      <c r="D206" s="40">
        <f t="shared" si="12"/>
        <v>1.1298029223999917E-2</v>
      </c>
      <c r="E206" s="39">
        <f t="shared" si="13"/>
        <v>2.1535536665055928E-3</v>
      </c>
      <c r="F206" s="40">
        <f t="shared" si="14"/>
        <v>1.345158289050551E-2</v>
      </c>
      <c r="H206" s="39">
        <f t="shared" si="15"/>
        <v>1.345158289050551E-2</v>
      </c>
      <c r="L206" s="39"/>
      <c r="M206" s="39"/>
    </row>
    <row r="207" spans="1:13" x14ac:dyDescent="0.2">
      <c r="A207" s="87">
        <v>37524</v>
      </c>
      <c r="B207" s="39">
        <v>5.5859002499999866E-2</v>
      </c>
      <c r="C207" s="39">
        <v>6.7104495056250268E-2</v>
      </c>
      <c r="D207" s="40">
        <f t="shared" si="12"/>
        <v>1.1245492556250403E-2</v>
      </c>
      <c r="E207" s="39">
        <f t="shared" si="13"/>
        <v>2.149119571747534E-3</v>
      </c>
      <c r="F207" s="40">
        <f t="shared" si="14"/>
        <v>1.3394612127997937E-2</v>
      </c>
      <c r="H207" s="39">
        <f t="shared" si="15"/>
        <v>1.3394612127997937E-2</v>
      </c>
      <c r="L207" s="39"/>
      <c r="M207" s="39"/>
    </row>
    <row r="208" spans="1:13" x14ac:dyDescent="0.2">
      <c r="A208" s="87">
        <v>37525</v>
      </c>
      <c r="B208" s="39">
        <v>5.7452305624999811E-2</v>
      </c>
      <c r="C208" s="39">
        <v>6.8656636322250053E-2</v>
      </c>
      <c r="D208" s="40">
        <f t="shared" si="12"/>
        <v>1.1204330697250242E-2</v>
      </c>
      <c r="E208" s="39">
        <f t="shared" si="13"/>
        <v>2.1456455108479202E-3</v>
      </c>
      <c r="F208" s="40">
        <f t="shared" si="14"/>
        <v>1.3349976208098163E-2</v>
      </c>
      <c r="H208" s="39">
        <f t="shared" si="15"/>
        <v>1.3349976208098163E-2</v>
      </c>
      <c r="L208" s="39"/>
      <c r="M208" s="39"/>
    </row>
    <row r="209" spans="1:13" x14ac:dyDescent="0.2">
      <c r="A209" s="87">
        <v>37526</v>
      </c>
      <c r="B209" s="39">
        <v>5.7555140625000112E-2</v>
      </c>
      <c r="C209" s="39">
        <v>6.886443188100011E-2</v>
      </c>
      <c r="D209" s="40">
        <f t="shared" si="12"/>
        <v>1.1309291255999998E-2</v>
      </c>
      <c r="E209" s="39">
        <f t="shared" si="13"/>
        <v>2.1545041820063998E-3</v>
      </c>
      <c r="F209" s="40">
        <f t="shared" si="14"/>
        <v>1.3463795438006397E-2</v>
      </c>
      <c r="H209" s="39">
        <f t="shared" si="15"/>
        <v>1.3463795438006397E-2</v>
      </c>
      <c r="L209" s="39"/>
      <c r="M209" s="39"/>
    </row>
    <row r="210" spans="1:13" x14ac:dyDescent="0.2">
      <c r="A210" s="87">
        <v>37529</v>
      </c>
      <c r="B210" s="39">
        <v>5.6372840000000091E-2</v>
      </c>
      <c r="C210" s="39">
        <v>6.7729556099999977E-2</v>
      </c>
      <c r="D210" s="40">
        <f t="shared" si="12"/>
        <v>1.1356716099999886E-2</v>
      </c>
      <c r="E210" s="39">
        <f t="shared" si="13"/>
        <v>2.1585068388399902E-3</v>
      </c>
      <c r="F210" s="40">
        <f t="shared" si="14"/>
        <v>1.3515222938839876E-2</v>
      </c>
      <c r="H210" s="39">
        <f t="shared" si="15"/>
        <v>1.3515222938839876E-2</v>
      </c>
      <c r="L210" s="39"/>
      <c r="M210" s="39"/>
    </row>
    <row r="211" spans="1:13" x14ac:dyDescent="0.2">
      <c r="A211" s="87">
        <v>37530</v>
      </c>
      <c r="B211" s="39">
        <v>5.6321450625000269E-2</v>
      </c>
      <c r="C211" s="39">
        <v>6.7833922960249815E-2</v>
      </c>
      <c r="D211" s="40">
        <f t="shared" si="12"/>
        <v>1.1512472335249546E-2</v>
      </c>
      <c r="E211" s="39">
        <f t="shared" si="13"/>
        <v>2.1716526650950615E-3</v>
      </c>
      <c r="F211" s="40">
        <f t="shared" si="14"/>
        <v>1.3684125000344608E-2</v>
      </c>
      <c r="H211" s="39">
        <f t="shared" si="15"/>
        <v>1.3684125000344608E-2</v>
      </c>
      <c r="L211" s="39"/>
      <c r="M211" s="39"/>
    </row>
    <row r="212" spans="1:13" x14ac:dyDescent="0.2">
      <c r="A212" s="87">
        <v>37531</v>
      </c>
      <c r="B212" s="39">
        <v>5.7246650624999784E-2</v>
      </c>
      <c r="C212" s="39">
        <v>6.8975057656250005E-2</v>
      </c>
      <c r="D212" s="40">
        <f t="shared" si="12"/>
        <v>1.1728407031250221E-2</v>
      </c>
      <c r="E212" s="39">
        <f t="shared" si="13"/>
        <v>2.1898775534375187E-3</v>
      </c>
      <c r="F212" s="40">
        <f t="shared" si="14"/>
        <v>1.3918284584687739E-2</v>
      </c>
      <c r="H212" s="39">
        <f t="shared" si="15"/>
        <v>1.3918284584687739E-2</v>
      </c>
      <c r="L212" s="39"/>
      <c r="M212" s="39"/>
    </row>
    <row r="213" spans="1:13" x14ac:dyDescent="0.2">
      <c r="A213" s="87">
        <v>37532</v>
      </c>
      <c r="B213" s="39">
        <v>5.6835400625000032E-2</v>
      </c>
      <c r="C213" s="39">
        <v>6.8766217532250318E-2</v>
      </c>
      <c r="D213" s="40">
        <f t="shared" si="12"/>
        <v>1.1930816907250286E-2</v>
      </c>
      <c r="E213" s="39">
        <f t="shared" si="13"/>
        <v>2.2069609469719241E-3</v>
      </c>
      <c r="F213" s="40">
        <f t="shared" si="14"/>
        <v>1.4137777854222209E-2</v>
      </c>
      <c r="H213" s="39">
        <f t="shared" si="15"/>
        <v>1.4137777854222209E-2</v>
      </c>
      <c r="L213" s="39"/>
      <c r="M213" s="39"/>
    </row>
    <row r="214" spans="1:13" x14ac:dyDescent="0.2">
      <c r="A214" s="87">
        <v>37533</v>
      </c>
      <c r="B214" s="39">
        <v>5.7143830625000058E-2</v>
      </c>
      <c r="C214" s="39">
        <v>6.8976091569000086E-2</v>
      </c>
      <c r="D214" s="40">
        <f t="shared" si="12"/>
        <v>1.1832260944000028E-2</v>
      </c>
      <c r="E214" s="39">
        <f t="shared" si="13"/>
        <v>2.1986428236736022E-3</v>
      </c>
      <c r="F214" s="40">
        <f t="shared" si="14"/>
        <v>1.403090376767363E-2</v>
      </c>
      <c r="H214" s="39">
        <f t="shared" si="15"/>
        <v>1.403090376767363E-2</v>
      </c>
      <c r="L214" s="39"/>
      <c r="M214" s="39"/>
    </row>
    <row r="215" spans="1:13" x14ac:dyDescent="0.2">
      <c r="A215" s="87">
        <v>37537</v>
      </c>
      <c r="B215" s="39">
        <v>5.7349475625000146E-2</v>
      </c>
      <c r="C215" s="39">
        <v>6.9191156288999967E-2</v>
      </c>
      <c r="D215" s="40">
        <f t="shared" si="12"/>
        <v>1.1841680663999821E-2</v>
      </c>
      <c r="E215" s="39">
        <f t="shared" si="13"/>
        <v>2.1994378480415847E-3</v>
      </c>
      <c r="F215" s="40">
        <f t="shared" si="14"/>
        <v>1.4041118512041406E-2</v>
      </c>
      <c r="H215" s="39">
        <f t="shared" si="15"/>
        <v>1.4041118512041406E-2</v>
      </c>
      <c r="L215" s="39"/>
      <c r="M215" s="39"/>
    </row>
    <row r="216" spans="1:13" x14ac:dyDescent="0.2">
      <c r="A216" s="87">
        <v>37538</v>
      </c>
      <c r="B216" s="39">
        <v>5.8017959999999924E-2</v>
      </c>
      <c r="C216" s="39">
        <v>6.9812690806249966E-2</v>
      </c>
      <c r="D216" s="40">
        <f t="shared" si="12"/>
        <v>1.1794730806250042E-2</v>
      </c>
      <c r="E216" s="39">
        <f t="shared" si="13"/>
        <v>2.1954752800475035E-3</v>
      </c>
      <c r="F216" s="40">
        <f t="shared" si="14"/>
        <v>1.3990206086297545E-2</v>
      </c>
      <c r="H216" s="39">
        <f t="shared" si="15"/>
        <v>1.3990206086297545E-2</v>
      </c>
      <c r="L216" s="39"/>
      <c r="M216" s="39"/>
    </row>
    <row r="217" spans="1:13" x14ac:dyDescent="0.2">
      <c r="A217" s="87">
        <v>37539</v>
      </c>
      <c r="B217" s="39">
        <v>5.7041015624999858E-2</v>
      </c>
      <c r="C217" s="39">
        <v>6.8572903523999917E-2</v>
      </c>
      <c r="D217" s="40">
        <f t="shared" si="12"/>
        <v>1.153188789900006E-2</v>
      </c>
      <c r="E217" s="39">
        <f t="shared" si="13"/>
        <v>2.1732913386756049E-3</v>
      </c>
      <c r="F217" s="40">
        <f t="shared" si="14"/>
        <v>1.3705179237675665E-2</v>
      </c>
      <c r="H217" s="39">
        <f t="shared" si="15"/>
        <v>1.3705179237675665E-2</v>
      </c>
      <c r="L217" s="39"/>
      <c r="M217" s="39"/>
    </row>
    <row r="218" spans="1:13" x14ac:dyDescent="0.2">
      <c r="A218" s="87">
        <v>37540</v>
      </c>
      <c r="B218" s="39">
        <v>5.7709402500000229E-2</v>
      </c>
      <c r="C218" s="39">
        <v>6.9297662692250128E-2</v>
      </c>
      <c r="D218" s="40">
        <f t="shared" si="12"/>
        <v>1.15882601922499E-2</v>
      </c>
      <c r="E218" s="39">
        <f t="shared" si="13"/>
        <v>2.1780491602258912E-3</v>
      </c>
      <c r="F218" s="40">
        <f t="shared" si="14"/>
        <v>1.3766309352475791E-2</v>
      </c>
      <c r="H218" s="39">
        <f t="shared" si="15"/>
        <v>1.3766309352475791E-2</v>
      </c>
      <c r="L218" s="39"/>
      <c r="M218" s="39"/>
    </row>
    <row r="219" spans="1:13" x14ac:dyDescent="0.2">
      <c r="A219" s="87">
        <v>37543</v>
      </c>
      <c r="B219" s="39">
        <v>5.8532322500000067E-2</v>
      </c>
      <c r="C219" s="39">
        <v>7.0231630400000133E-2</v>
      </c>
      <c r="D219" s="40">
        <f t="shared" si="12"/>
        <v>1.1699307900000067E-2</v>
      </c>
      <c r="E219" s="39">
        <f t="shared" si="13"/>
        <v>2.1874215867600053E-3</v>
      </c>
      <c r="F219" s="40">
        <f t="shared" si="14"/>
        <v>1.3886729486760072E-2</v>
      </c>
      <c r="H219" s="39">
        <f t="shared" si="15"/>
        <v>1.3886729486760072E-2</v>
      </c>
      <c r="L219" s="39"/>
      <c r="M219" s="39"/>
    </row>
    <row r="220" spans="1:13" x14ac:dyDescent="0.2">
      <c r="A220" s="87">
        <v>37544</v>
      </c>
      <c r="B220" s="39">
        <v>5.8635209999999827E-2</v>
      </c>
      <c r="C220" s="39">
        <v>7.0233699440999997E-2</v>
      </c>
      <c r="D220" s="40">
        <f t="shared" si="12"/>
        <v>1.159848944100017E-2</v>
      </c>
      <c r="E220" s="39">
        <f t="shared" si="13"/>
        <v>2.1789125088204145E-3</v>
      </c>
      <c r="F220" s="40">
        <f t="shared" si="14"/>
        <v>1.3777401949820585E-2</v>
      </c>
      <c r="H220" s="39">
        <f t="shared" si="15"/>
        <v>1.3777401949820585E-2</v>
      </c>
      <c r="L220" s="39"/>
      <c r="M220" s="39"/>
    </row>
    <row r="221" spans="1:13" x14ac:dyDescent="0.2">
      <c r="A221" s="87">
        <v>37545</v>
      </c>
      <c r="B221" s="39">
        <v>6.0127640624999978E-2</v>
      </c>
      <c r="C221" s="39">
        <v>7.3041159128999888E-2</v>
      </c>
      <c r="D221" s="40">
        <f t="shared" si="12"/>
        <v>1.291351850399991E-2</v>
      </c>
      <c r="E221" s="39">
        <f t="shared" si="13"/>
        <v>2.2899009617375924E-3</v>
      </c>
      <c r="F221" s="40">
        <f t="shared" si="14"/>
        <v>1.5203419465737503E-2</v>
      </c>
      <c r="H221" s="39">
        <f t="shared" si="15"/>
        <v>1.5203419465737503E-2</v>
      </c>
      <c r="L221" s="39"/>
      <c r="M221" s="39"/>
    </row>
    <row r="222" spans="1:13" x14ac:dyDescent="0.2">
      <c r="A222" s="87">
        <v>37546</v>
      </c>
      <c r="B222" s="39">
        <v>6.0899999999999954E-2</v>
      </c>
      <c r="C222" s="39">
        <v>7.3041159128999888E-2</v>
      </c>
      <c r="D222" s="40">
        <f t="shared" si="12"/>
        <v>1.2141159128999934E-2</v>
      </c>
      <c r="E222" s="39">
        <f t="shared" si="13"/>
        <v>2.2247138304875942E-3</v>
      </c>
      <c r="F222" s="40">
        <f t="shared" si="14"/>
        <v>1.4365872959487529E-2</v>
      </c>
      <c r="H222" s="39">
        <f t="shared" si="15"/>
        <v>1.4365872959487529E-2</v>
      </c>
      <c r="L222" s="39"/>
      <c r="M222" s="39"/>
    </row>
    <row r="223" spans="1:13" x14ac:dyDescent="0.2">
      <c r="A223" s="87">
        <v>37547</v>
      </c>
      <c r="B223" s="39">
        <v>6.0797002499999753E-2</v>
      </c>
      <c r="C223" s="39">
        <v>7.2938609756249884E-2</v>
      </c>
      <c r="D223" s="40">
        <f t="shared" si="12"/>
        <v>1.2141607256250131E-2</v>
      </c>
      <c r="E223" s="39">
        <f t="shared" si="13"/>
        <v>2.224751652427511E-3</v>
      </c>
      <c r="F223" s="40">
        <f t="shared" si="14"/>
        <v>1.4366358908677643E-2</v>
      </c>
      <c r="H223" s="39">
        <f t="shared" si="15"/>
        <v>1.4366358908677643E-2</v>
      </c>
      <c r="L223" s="39"/>
      <c r="M223" s="39"/>
    </row>
    <row r="224" spans="1:13" x14ac:dyDescent="0.2">
      <c r="A224" s="87">
        <v>37550</v>
      </c>
      <c r="B224" s="39">
        <v>6.0385062499999975E-2</v>
      </c>
      <c r="C224" s="39">
        <v>7.2474609212249685E-2</v>
      </c>
      <c r="D224" s="40">
        <f t="shared" si="12"/>
        <v>1.208954671224971E-2</v>
      </c>
      <c r="E224" s="39">
        <f t="shared" si="13"/>
        <v>2.2203577425138755E-3</v>
      </c>
      <c r="F224" s="40">
        <f t="shared" si="14"/>
        <v>1.4309904454763586E-2</v>
      </c>
      <c r="H224" s="39">
        <f t="shared" si="15"/>
        <v>1.4309904454763586E-2</v>
      </c>
      <c r="L224" s="39"/>
      <c r="M224" s="39"/>
    </row>
    <row r="225" spans="1:13" x14ac:dyDescent="0.2">
      <c r="A225" s="87">
        <v>37551</v>
      </c>
      <c r="B225" s="39">
        <v>6.1363550624999874E-2</v>
      </c>
      <c r="C225" s="39">
        <v>7.2475644815999996E-2</v>
      </c>
      <c r="D225" s="40">
        <f t="shared" si="12"/>
        <v>1.1112094191000121E-2</v>
      </c>
      <c r="E225" s="39">
        <f t="shared" si="13"/>
        <v>2.13786074972041E-3</v>
      </c>
      <c r="F225" s="40">
        <f t="shared" si="14"/>
        <v>1.3249954940720531E-2</v>
      </c>
      <c r="H225" s="39">
        <f t="shared" si="15"/>
        <v>1.3249954940720531E-2</v>
      </c>
      <c r="L225" s="39"/>
      <c r="M225" s="39"/>
    </row>
    <row r="226" spans="1:13" x14ac:dyDescent="0.2">
      <c r="A226" s="87">
        <v>37552</v>
      </c>
      <c r="B226" s="39">
        <v>6.1054505625000255E-2</v>
      </c>
      <c r="C226" s="39">
        <v>7.3153036760999823E-2</v>
      </c>
      <c r="D226" s="40">
        <f t="shared" si="12"/>
        <v>1.2098531135999568E-2</v>
      </c>
      <c r="E226" s="39">
        <f t="shared" si="13"/>
        <v>2.2211160278783632E-3</v>
      </c>
      <c r="F226" s="40">
        <f t="shared" si="14"/>
        <v>1.4319647163877932E-2</v>
      </c>
      <c r="H226" s="39">
        <f t="shared" si="15"/>
        <v>1.4319647163877932E-2</v>
      </c>
      <c r="L226" s="39"/>
      <c r="M226" s="39"/>
    </row>
    <row r="227" spans="1:13" x14ac:dyDescent="0.2">
      <c r="A227" s="87">
        <v>37553</v>
      </c>
      <c r="B227" s="39">
        <v>6.0385062499999975E-2</v>
      </c>
      <c r="C227" s="39">
        <v>7.263720512400007E-2</v>
      </c>
      <c r="D227" s="40">
        <f t="shared" si="12"/>
        <v>1.2252142624000095E-2</v>
      </c>
      <c r="E227" s="39">
        <f t="shared" si="13"/>
        <v>2.234080837465608E-3</v>
      </c>
      <c r="F227" s="40">
        <f t="shared" si="14"/>
        <v>1.4486223461465704E-2</v>
      </c>
      <c r="H227" s="39">
        <f t="shared" si="15"/>
        <v>1.4486223461465704E-2</v>
      </c>
      <c r="L227" s="39"/>
      <c r="M227" s="39"/>
    </row>
    <row r="228" spans="1:13" x14ac:dyDescent="0.2">
      <c r="A228" s="87">
        <v>37554</v>
      </c>
      <c r="B228" s="39">
        <v>5.9715830625000077E-2</v>
      </c>
      <c r="C228" s="39">
        <v>7.1919597560250015E-2</v>
      </c>
      <c r="D228" s="40">
        <f t="shared" si="12"/>
        <v>1.2203766935249938E-2</v>
      </c>
      <c r="E228" s="39">
        <f t="shared" si="13"/>
        <v>2.2299979293350946E-3</v>
      </c>
      <c r="F228" s="40">
        <f t="shared" si="14"/>
        <v>1.4433764864585032E-2</v>
      </c>
      <c r="H228" s="39">
        <f t="shared" si="15"/>
        <v>1.4433764864585032E-2</v>
      </c>
      <c r="L228" s="39"/>
      <c r="M228" s="39"/>
    </row>
    <row r="229" spans="1:13" x14ac:dyDescent="0.2">
      <c r="A229" s="87">
        <v>37557</v>
      </c>
      <c r="B229" s="39">
        <v>5.8532322500000067E-2</v>
      </c>
      <c r="C229" s="39">
        <v>7.099317254400006E-2</v>
      </c>
      <c r="D229" s="40">
        <f t="shared" si="12"/>
        <v>1.2460850043999994E-2</v>
      </c>
      <c r="E229" s="39">
        <f t="shared" si="13"/>
        <v>2.2516957437135991E-3</v>
      </c>
      <c r="F229" s="40">
        <f t="shared" si="14"/>
        <v>1.4712545787713593E-2</v>
      </c>
      <c r="H229" s="39">
        <f t="shared" si="15"/>
        <v>1.4712545787713593E-2</v>
      </c>
      <c r="L229" s="39"/>
      <c r="M229" s="39"/>
    </row>
    <row r="230" spans="1:13" x14ac:dyDescent="0.2">
      <c r="A230" s="87">
        <v>37558</v>
      </c>
      <c r="B230" s="39">
        <v>5.8223689999999939E-2</v>
      </c>
      <c r="C230" s="39">
        <v>7.0794483263999952E-2</v>
      </c>
      <c r="D230" s="40">
        <f t="shared" si="12"/>
        <v>1.2570793264000013E-2</v>
      </c>
      <c r="E230" s="39">
        <f t="shared" si="13"/>
        <v>2.2609749514816008E-3</v>
      </c>
      <c r="F230" s="40">
        <f t="shared" si="14"/>
        <v>1.4831768215481614E-2</v>
      </c>
      <c r="H230" s="39">
        <f t="shared" si="15"/>
        <v>1.4831768215481614E-2</v>
      </c>
      <c r="L230" s="39"/>
      <c r="M230" s="39"/>
    </row>
    <row r="231" spans="1:13" x14ac:dyDescent="0.2">
      <c r="A231" s="87">
        <v>37559</v>
      </c>
      <c r="B231" s="39">
        <v>5.7555140625000112E-2</v>
      </c>
      <c r="C231" s="39">
        <v>6.9968878448999794E-2</v>
      </c>
      <c r="D231" s="40">
        <f t="shared" si="12"/>
        <v>1.2413737823999682E-2</v>
      </c>
      <c r="E231" s="39">
        <f t="shared" si="13"/>
        <v>2.2477194723455728E-3</v>
      </c>
      <c r="F231" s="40">
        <f t="shared" si="14"/>
        <v>1.4661457296345255E-2</v>
      </c>
      <c r="H231" s="39">
        <f t="shared" si="15"/>
        <v>1.4661457296345255E-2</v>
      </c>
      <c r="L231" s="39"/>
      <c r="M231" s="39"/>
    </row>
    <row r="232" spans="1:13" x14ac:dyDescent="0.2">
      <c r="A232" s="87">
        <v>37560</v>
      </c>
      <c r="B232" s="39">
        <v>5.7041015624999858E-2</v>
      </c>
      <c r="C232" s="39">
        <v>6.9343162190250052E-2</v>
      </c>
      <c r="D232" s="40">
        <f t="shared" si="12"/>
        <v>1.2302146565250194E-2</v>
      </c>
      <c r="E232" s="39">
        <f t="shared" si="13"/>
        <v>2.2383011701071166E-3</v>
      </c>
      <c r="F232" s="40">
        <f t="shared" si="14"/>
        <v>1.4540447735357311E-2</v>
      </c>
      <c r="H232" s="39">
        <f t="shared" si="15"/>
        <v>1.4540447735357311E-2</v>
      </c>
      <c r="L232" s="39"/>
      <c r="M232" s="39"/>
    </row>
    <row r="233" spans="1:13" x14ac:dyDescent="0.2">
      <c r="A233" s="87">
        <v>37561</v>
      </c>
      <c r="B233" s="39">
        <v>5.6321450625000269E-2</v>
      </c>
      <c r="C233" s="39">
        <v>6.8303120156250285E-2</v>
      </c>
      <c r="D233" s="40">
        <f t="shared" si="12"/>
        <v>1.1981669531250017E-2</v>
      </c>
      <c r="E233" s="39">
        <f t="shared" si="13"/>
        <v>2.2112529084375014E-3</v>
      </c>
      <c r="F233" s="40">
        <f t="shared" si="14"/>
        <v>1.4192922439687517E-2</v>
      </c>
      <c r="H233" s="39">
        <f t="shared" si="15"/>
        <v>1.4192922439687517E-2</v>
      </c>
      <c r="L233" s="39"/>
      <c r="M233" s="39"/>
    </row>
    <row r="234" spans="1:13" x14ac:dyDescent="0.2">
      <c r="A234" s="87">
        <v>37564</v>
      </c>
      <c r="B234" s="39">
        <v>5.7246650624999784E-2</v>
      </c>
      <c r="C234" s="39">
        <v>6.9576879412250214E-2</v>
      </c>
      <c r="D234" s="40">
        <f t="shared" si="12"/>
        <v>1.233022878725043E-2</v>
      </c>
      <c r="E234" s="39">
        <f t="shared" si="13"/>
        <v>2.240671309643936E-3</v>
      </c>
      <c r="F234" s="40">
        <f t="shared" si="14"/>
        <v>1.4570900096894365E-2</v>
      </c>
      <c r="H234" s="39">
        <f t="shared" si="15"/>
        <v>1.4570900096894365E-2</v>
      </c>
      <c r="L234" s="39"/>
      <c r="M234" s="39"/>
    </row>
    <row r="235" spans="1:13" x14ac:dyDescent="0.2">
      <c r="A235" s="87">
        <v>37565</v>
      </c>
      <c r="B235" s="39">
        <v>5.7863675624999722E-2</v>
      </c>
      <c r="C235" s="39">
        <v>7.0199560520249893E-2</v>
      </c>
      <c r="D235" s="40">
        <f t="shared" si="12"/>
        <v>1.2335884895250171E-2</v>
      </c>
      <c r="E235" s="39">
        <f t="shared" si="13"/>
        <v>2.2411486851591144E-3</v>
      </c>
      <c r="F235" s="40">
        <f t="shared" si="14"/>
        <v>1.4577033580409286E-2</v>
      </c>
      <c r="H235" s="39">
        <f t="shared" si="15"/>
        <v>1.4577033580409286E-2</v>
      </c>
      <c r="L235" s="39"/>
      <c r="M235" s="39"/>
    </row>
    <row r="236" spans="1:13" x14ac:dyDescent="0.2">
      <c r="A236" s="87">
        <v>37566</v>
      </c>
      <c r="B236" s="39">
        <v>5.8326562500000012E-2</v>
      </c>
      <c r="C236" s="39">
        <v>7.0614437024999921E-2</v>
      </c>
      <c r="D236" s="40">
        <f t="shared" si="12"/>
        <v>1.2287874524999909E-2</v>
      </c>
      <c r="E236" s="39">
        <f t="shared" si="13"/>
        <v>2.2370966099099924E-3</v>
      </c>
      <c r="F236" s="40">
        <f t="shared" si="14"/>
        <v>1.45249711349099E-2</v>
      </c>
      <c r="H236" s="39">
        <f t="shared" si="15"/>
        <v>1.45249711349099E-2</v>
      </c>
      <c r="L236" s="39"/>
      <c r="M236" s="39"/>
    </row>
    <row r="237" spans="1:13" x14ac:dyDescent="0.2">
      <c r="A237" s="87">
        <v>37567</v>
      </c>
      <c r="B237" s="39">
        <v>5.7452305624999811E-2</v>
      </c>
      <c r="C237" s="39">
        <v>6.9582050435999854E-2</v>
      </c>
      <c r="D237" s="40">
        <f t="shared" si="12"/>
        <v>1.2129744811000043E-2</v>
      </c>
      <c r="E237" s="39">
        <f t="shared" si="13"/>
        <v>2.2237504620484035E-3</v>
      </c>
      <c r="F237" s="40">
        <f t="shared" si="14"/>
        <v>1.4353495273048446E-2</v>
      </c>
      <c r="H237" s="39">
        <f t="shared" si="15"/>
        <v>1.4353495273048446E-2</v>
      </c>
      <c r="L237" s="39"/>
      <c r="M237" s="39"/>
    </row>
    <row r="238" spans="1:13" x14ac:dyDescent="0.2">
      <c r="A238" s="87">
        <v>37568</v>
      </c>
      <c r="B238" s="39">
        <v>5.6732600625000185E-2</v>
      </c>
      <c r="C238" s="39">
        <v>6.8859262592249948E-2</v>
      </c>
      <c r="D238" s="40">
        <f t="shared" si="12"/>
        <v>1.2126661967249763E-2</v>
      </c>
      <c r="E238" s="39">
        <f t="shared" si="13"/>
        <v>2.2234902700358798E-3</v>
      </c>
      <c r="F238" s="40">
        <f t="shared" si="14"/>
        <v>1.4350152237285644E-2</v>
      </c>
      <c r="H238" s="39">
        <f t="shared" si="15"/>
        <v>1.4350152237285644E-2</v>
      </c>
      <c r="L238" s="39"/>
      <c r="M238" s="39"/>
    </row>
    <row r="239" spans="1:13" x14ac:dyDescent="0.2">
      <c r="A239" s="87">
        <v>37571</v>
      </c>
      <c r="B239" s="39">
        <v>5.5139840000000273E-2</v>
      </c>
      <c r="C239" s="39">
        <v>6.7314205881000122E-2</v>
      </c>
      <c r="D239" s="40">
        <f t="shared" si="12"/>
        <v>1.2174365880999849E-2</v>
      </c>
      <c r="E239" s="39">
        <f t="shared" si="13"/>
        <v>2.2275164803563872E-3</v>
      </c>
      <c r="F239" s="40">
        <f t="shared" si="14"/>
        <v>1.4401882361356236E-2</v>
      </c>
      <c r="H239" s="39">
        <f t="shared" si="15"/>
        <v>1.4401882361356236E-2</v>
      </c>
      <c r="L239" s="39"/>
      <c r="M239" s="39"/>
    </row>
    <row r="240" spans="1:13" x14ac:dyDescent="0.2">
      <c r="A240" s="87">
        <v>37572</v>
      </c>
      <c r="B240" s="39">
        <v>5.4780350625000196E-2</v>
      </c>
      <c r="C240" s="39">
        <v>6.6903068100000018E-2</v>
      </c>
      <c r="D240" s="40">
        <f t="shared" si="12"/>
        <v>1.2122717474999822E-2</v>
      </c>
      <c r="E240" s="39">
        <f t="shared" si="13"/>
        <v>2.2231573548899849E-3</v>
      </c>
      <c r="F240" s="40">
        <f t="shared" si="14"/>
        <v>1.4345874829889808E-2</v>
      </c>
      <c r="H240" s="39">
        <f t="shared" si="15"/>
        <v>1.4345874829889808E-2</v>
      </c>
      <c r="L240" s="39"/>
      <c r="M240" s="39"/>
    </row>
    <row r="241" spans="1:13" x14ac:dyDescent="0.2">
      <c r="A241" s="87">
        <v>37573</v>
      </c>
      <c r="B241" s="39">
        <v>5.4523609999999945E-2</v>
      </c>
      <c r="C241" s="39">
        <v>6.6800812460249936E-2</v>
      </c>
      <c r="D241" s="40">
        <f t="shared" si="12"/>
        <v>1.2277202460249992E-2</v>
      </c>
      <c r="E241" s="39">
        <f t="shared" si="13"/>
        <v>2.2361958876450992E-3</v>
      </c>
      <c r="F241" s="40">
        <f t="shared" si="14"/>
        <v>1.4513398347895091E-2</v>
      </c>
      <c r="H241" s="39">
        <f t="shared" si="15"/>
        <v>1.4513398347895091E-2</v>
      </c>
      <c r="L241" s="39"/>
      <c r="M241" s="39"/>
    </row>
    <row r="242" spans="1:13" x14ac:dyDescent="0.2">
      <c r="A242" s="87">
        <v>37574</v>
      </c>
      <c r="B242" s="39">
        <v>5.4523609999999945E-2</v>
      </c>
      <c r="C242" s="39">
        <v>6.6792549592250117E-2</v>
      </c>
      <c r="D242" s="40">
        <f t="shared" si="12"/>
        <v>1.2268939592250172E-2</v>
      </c>
      <c r="E242" s="39">
        <f t="shared" si="13"/>
        <v>2.2354985015859146E-3</v>
      </c>
      <c r="F242" s="40">
        <f t="shared" si="14"/>
        <v>1.4504438093836086E-2</v>
      </c>
      <c r="H242" s="39">
        <f t="shared" si="15"/>
        <v>1.4504438093836086E-2</v>
      </c>
      <c r="L242" s="39"/>
      <c r="M242" s="39"/>
    </row>
    <row r="243" spans="1:13" x14ac:dyDescent="0.2">
      <c r="A243" s="87">
        <v>37575</v>
      </c>
      <c r="B243" s="39">
        <v>5.6064522499999825E-2</v>
      </c>
      <c r="C243" s="39">
        <v>6.8028203570249968E-2</v>
      </c>
      <c r="D243" s="40">
        <f t="shared" si="12"/>
        <v>1.1963681070250143E-2</v>
      </c>
      <c r="E243" s="39">
        <f t="shared" si="13"/>
        <v>2.2097346823291121E-3</v>
      </c>
      <c r="F243" s="40">
        <f t="shared" si="14"/>
        <v>1.4173415752579254E-2</v>
      </c>
      <c r="H243" s="39">
        <f t="shared" si="15"/>
        <v>1.4173415752579254E-2</v>
      </c>
      <c r="L243" s="39"/>
      <c r="M243" s="39"/>
    </row>
    <row r="244" spans="1:13" x14ac:dyDescent="0.2">
      <c r="A244" s="87">
        <v>37578</v>
      </c>
      <c r="B244" s="39">
        <v>5.5961760000000194E-2</v>
      </c>
      <c r="C244" s="39">
        <v>6.7520837681000145E-2</v>
      </c>
      <c r="D244" s="40">
        <f t="shared" si="12"/>
        <v>1.1559077680999952E-2</v>
      </c>
      <c r="E244" s="39">
        <f t="shared" si="13"/>
        <v>2.1755861562763957E-3</v>
      </c>
      <c r="F244" s="40">
        <f t="shared" si="14"/>
        <v>1.3734663837276347E-2</v>
      </c>
      <c r="H244" s="39">
        <f t="shared" si="15"/>
        <v>1.3734663837276347E-2</v>
      </c>
      <c r="L244" s="39"/>
      <c r="M244" s="39"/>
    </row>
    <row r="245" spans="1:13" x14ac:dyDescent="0.2">
      <c r="A245" s="87">
        <v>37579</v>
      </c>
      <c r="B245" s="39">
        <v>5.5602130625000079E-2</v>
      </c>
      <c r="C245" s="39">
        <v>6.733590128024991E-2</v>
      </c>
      <c r="D245" s="40">
        <f t="shared" si="12"/>
        <v>1.1733770655249831E-2</v>
      </c>
      <c r="E245" s="39">
        <f t="shared" si="13"/>
        <v>2.1903302433030859E-3</v>
      </c>
      <c r="F245" s="40">
        <f t="shared" si="14"/>
        <v>1.3924100898552918E-2</v>
      </c>
      <c r="H245" s="39">
        <f t="shared" si="15"/>
        <v>1.3924100898552918E-2</v>
      </c>
      <c r="L245" s="39"/>
      <c r="M245" s="39"/>
    </row>
    <row r="246" spans="1:13" x14ac:dyDescent="0.2">
      <c r="A246" s="87">
        <v>37580</v>
      </c>
      <c r="B246" s="39">
        <v>5.5756250000000174E-2</v>
      </c>
      <c r="C246" s="39">
        <v>6.7193335550250088E-2</v>
      </c>
      <c r="D246" s="40">
        <f t="shared" si="12"/>
        <v>1.1437085550249915E-2</v>
      </c>
      <c r="E246" s="39">
        <f t="shared" si="13"/>
        <v>2.1652900204410927E-3</v>
      </c>
      <c r="F246" s="40">
        <f t="shared" si="14"/>
        <v>1.3602375570691008E-2</v>
      </c>
      <c r="H246" s="39">
        <f t="shared" si="15"/>
        <v>1.3602375570691008E-2</v>
      </c>
      <c r="L246" s="39"/>
      <c r="M246" s="39"/>
    </row>
    <row r="247" spans="1:13" x14ac:dyDescent="0.2">
      <c r="A247" s="87">
        <v>37581</v>
      </c>
      <c r="B247" s="39">
        <v>5.7041015624999858E-2</v>
      </c>
      <c r="C247" s="39">
        <v>6.8435423452249955E-2</v>
      </c>
      <c r="D247" s="40">
        <f t="shared" si="12"/>
        <v>1.1394407827250097E-2</v>
      </c>
      <c r="E247" s="39">
        <f t="shared" si="13"/>
        <v>2.1616880206199083E-3</v>
      </c>
      <c r="F247" s="40">
        <f t="shared" si="14"/>
        <v>1.3556095847870006E-2</v>
      </c>
      <c r="H247" s="39">
        <f t="shared" si="15"/>
        <v>1.3556095847870006E-2</v>
      </c>
      <c r="L247" s="39"/>
      <c r="M247" s="39"/>
    </row>
    <row r="248" spans="1:13" x14ac:dyDescent="0.2">
      <c r="A248" s="87">
        <v>37582</v>
      </c>
      <c r="B248" s="39">
        <v>5.7760825624999956E-2</v>
      </c>
      <c r="C248" s="39">
        <v>6.9211836728999998E-2</v>
      </c>
      <c r="D248" s="40">
        <f t="shared" si="12"/>
        <v>1.1451011104000042E-2</v>
      </c>
      <c r="E248" s="39">
        <f t="shared" si="13"/>
        <v>2.1664653371776033E-3</v>
      </c>
      <c r="F248" s="40">
        <f t="shared" si="14"/>
        <v>1.3617476441177645E-2</v>
      </c>
      <c r="H248" s="39">
        <f t="shared" si="15"/>
        <v>1.3617476441177645E-2</v>
      </c>
      <c r="L248" s="39"/>
      <c r="M248" s="39"/>
    </row>
    <row r="249" spans="1:13" x14ac:dyDescent="0.2">
      <c r="A249" s="87">
        <v>37585</v>
      </c>
      <c r="B249" s="39">
        <v>5.8378000625000093E-2</v>
      </c>
      <c r="C249" s="39">
        <v>6.9672028250250095E-2</v>
      </c>
      <c r="D249" s="40">
        <f t="shared" si="12"/>
        <v>1.1294027625250003E-2</v>
      </c>
      <c r="E249" s="39">
        <f t="shared" si="13"/>
        <v>2.1532159315711002E-3</v>
      </c>
      <c r="F249" s="40">
        <f t="shared" si="14"/>
        <v>1.3447243556821102E-2</v>
      </c>
      <c r="H249" s="39">
        <f t="shared" si="15"/>
        <v>1.3447243556821102E-2</v>
      </c>
      <c r="L249" s="39"/>
      <c r="M249" s="39"/>
    </row>
    <row r="250" spans="1:13" x14ac:dyDescent="0.2">
      <c r="A250" s="87">
        <v>37586</v>
      </c>
      <c r="B250" s="39">
        <v>5.7760825624999956E-2</v>
      </c>
      <c r="C250" s="39">
        <v>6.8949209999999983E-2</v>
      </c>
      <c r="D250" s="40">
        <f t="shared" si="12"/>
        <v>1.1188384375000027E-2</v>
      </c>
      <c r="E250" s="39">
        <f t="shared" si="13"/>
        <v>2.1442996412500024E-3</v>
      </c>
      <c r="F250" s="40">
        <f t="shared" si="14"/>
        <v>1.333268401625003E-2</v>
      </c>
      <c r="H250" s="39">
        <f t="shared" si="15"/>
        <v>1.333268401625003E-2</v>
      </c>
      <c r="L250" s="39"/>
      <c r="M250" s="39"/>
    </row>
    <row r="251" spans="1:13" x14ac:dyDescent="0.2">
      <c r="A251" s="87">
        <v>37587</v>
      </c>
      <c r="B251" s="39">
        <v>5.6835400625000032E-2</v>
      </c>
      <c r="C251" s="39">
        <v>6.778328889600016E-2</v>
      </c>
      <c r="D251" s="40">
        <f t="shared" si="12"/>
        <v>1.0947888271000128E-2</v>
      </c>
      <c r="E251" s="39">
        <f t="shared" si="13"/>
        <v>2.1240017700724107E-3</v>
      </c>
      <c r="F251" s="40">
        <f t="shared" si="14"/>
        <v>1.3071890041072539E-2</v>
      </c>
      <c r="H251" s="39">
        <f t="shared" si="15"/>
        <v>1.3071890041072539E-2</v>
      </c>
      <c r="L251" s="39"/>
      <c r="M251" s="39"/>
    </row>
    <row r="252" spans="1:13" x14ac:dyDescent="0.2">
      <c r="A252" s="87">
        <v>37588</v>
      </c>
      <c r="B252" s="39">
        <v>5.8275125625000257E-2</v>
      </c>
      <c r="C252" s="39">
        <v>6.9243891806249902E-2</v>
      </c>
      <c r="D252" s="40">
        <f t="shared" si="12"/>
        <v>1.0968766181249645E-2</v>
      </c>
      <c r="E252" s="39">
        <f t="shared" si="13"/>
        <v>2.12576386569747E-3</v>
      </c>
      <c r="F252" s="40">
        <f t="shared" si="14"/>
        <v>1.3094530046947115E-2</v>
      </c>
      <c r="H252" s="39">
        <f t="shared" si="15"/>
        <v>1.3094530046947115E-2</v>
      </c>
      <c r="L252" s="39"/>
      <c r="M252" s="39"/>
    </row>
    <row r="253" spans="1:13" x14ac:dyDescent="0.2">
      <c r="A253" s="87">
        <v>37589</v>
      </c>
      <c r="B253" s="39">
        <v>5.8326562500000012E-2</v>
      </c>
      <c r="C253" s="39">
        <v>6.9452778592250297E-2</v>
      </c>
      <c r="D253" s="40">
        <f t="shared" si="12"/>
        <v>1.1126216092250285E-2</v>
      </c>
      <c r="E253" s="39">
        <f t="shared" si="13"/>
        <v>2.139052638185924E-3</v>
      </c>
      <c r="F253" s="40">
        <f t="shared" si="14"/>
        <v>1.3265268730436208E-2</v>
      </c>
      <c r="H253" s="39">
        <f t="shared" si="15"/>
        <v>1.3265268730436208E-2</v>
      </c>
      <c r="L253" s="39"/>
      <c r="M253" s="39"/>
    </row>
    <row r="254" spans="1:13" x14ac:dyDescent="0.2">
      <c r="A254" s="87">
        <v>37592</v>
      </c>
      <c r="B254" s="39">
        <v>5.8840999999999921E-2</v>
      </c>
      <c r="C254" s="39">
        <v>7.0181974016000126E-2</v>
      </c>
      <c r="D254" s="40">
        <f t="shared" si="12"/>
        <v>1.1340974016000205E-2</v>
      </c>
      <c r="E254" s="39">
        <f t="shared" si="13"/>
        <v>2.1571782069504174E-3</v>
      </c>
      <c r="F254" s="40">
        <f t="shared" si="14"/>
        <v>1.3498152222950623E-2</v>
      </c>
      <c r="H254" s="39">
        <f t="shared" si="15"/>
        <v>1.3498152222950623E-2</v>
      </c>
      <c r="L254" s="39"/>
      <c r="M254" s="39"/>
    </row>
    <row r="255" spans="1:13" x14ac:dyDescent="0.2">
      <c r="A255" s="87">
        <v>37593</v>
      </c>
      <c r="B255" s="39">
        <v>5.848088062500012E-2</v>
      </c>
      <c r="C255" s="39">
        <v>6.9469324952250222E-2</v>
      </c>
      <c r="D255" s="40">
        <f t="shared" si="12"/>
        <v>1.0988444327250102E-2</v>
      </c>
      <c r="E255" s="39">
        <f t="shared" si="13"/>
        <v>2.1274247012199087E-3</v>
      </c>
      <c r="F255" s="40">
        <f t="shared" si="14"/>
        <v>1.311586902847001E-2</v>
      </c>
      <c r="H255" s="39">
        <f t="shared" si="15"/>
        <v>1.311586902847001E-2</v>
      </c>
      <c r="L255" s="39"/>
      <c r="M255" s="39"/>
    </row>
    <row r="256" spans="1:13" x14ac:dyDescent="0.2">
      <c r="A256" s="87">
        <v>37594</v>
      </c>
      <c r="B256" s="39">
        <v>5.7349475625000146E-2</v>
      </c>
      <c r="C256" s="39">
        <v>6.8540858506249913E-2</v>
      </c>
      <c r="D256" s="40">
        <f t="shared" si="12"/>
        <v>1.1191382881249767E-2</v>
      </c>
      <c r="E256" s="39">
        <f t="shared" si="13"/>
        <v>2.1445527151774803E-3</v>
      </c>
      <c r="F256" s="40">
        <f t="shared" si="14"/>
        <v>1.3335935596427248E-2</v>
      </c>
      <c r="H256" s="39">
        <f t="shared" si="15"/>
        <v>1.3335935596427248E-2</v>
      </c>
      <c r="L256" s="39"/>
      <c r="M256" s="39"/>
    </row>
    <row r="257" spans="1:13" x14ac:dyDescent="0.2">
      <c r="A257" s="87">
        <v>37595</v>
      </c>
      <c r="B257" s="39">
        <v>5.6938205625000071E-2</v>
      </c>
      <c r="C257" s="39">
        <v>6.7954829561000185E-2</v>
      </c>
      <c r="D257" s="40">
        <f t="shared" si="12"/>
        <v>1.1016623936000114E-2</v>
      </c>
      <c r="E257" s="39">
        <f t="shared" si="13"/>
        <v>2.1298030601984096E-3</v>
      </c>
      <c r="F257" s="40">
        <f t="shared" si="14"/>
        <v>1.3146426996198524E-2</v>
      </c>
      <c r="H257" s="39">
        <f t="shared" si="15"/>
        <v>1.3146426996198524E-2</v>
      </c>
      <c r="L257" s="39"/>
      <c r="M257" s="39"/>
    </row>
    <row r="258" spans="1:13" x14ac:dyDescent="0.2">
      <c r="A258" s="87">
        <v>37596</v>
      </c>
      <c r="B258" s="39">
        <v>5.6835400625000032E-2</v>
      </c>
      <c r="C258" s="39">
        <v>6.7229492624000242E-2</v>
      </c>
      <c r="D258" s="40">
        <f t="shared" si="12"/>
        <v>1.039409199900021E-2</v>
      </c>
      <c r="E258" s="39">
        <f t="shared" si="13"/>
        <v>2.0772613647156175E-3</v>
      </c>
      <c r="F258" s="40">
        <f t="shared" si="14"/>
        <v>1.2471353363715828E-2</v>
      </c>
      <c r="H258" s="39">
        <f t="shared" si="15"/>
        <v>1.2471353363715828E-2</v>
      </c>
      <c r="L258" s="39"/>
      <c r="M258" s="39"/>
    </row>
    <row r="259" spans="1:13" x14ac:dyDescent="0.2">
      <c r="A259" s="87">
        <v>37599</v>
      </c>
      <c r="B259" s="39">
        <v>5.6167290000000092E-2</v>
      </c>
      <c r="C259" s="39">
        <v>6.647238810224998E-2</v>
      </c>
      <c r="D259" s="40">
        <f t="shared" si="12"/>
        <v>1.0305098102249888E-2</v>
      </c>
      <c r="E259" s="39">
        <f t="shared" si="13"/>
        <v>2.0697502798298906E-3</v>
      </c>
      <c r="F259" s="40">
        <f t="shared" si="14"/>
        <v>1.2374848382079778E-2</v>
      </c>
      <c r="H259" s="39">
        <f t="shared" si="15"/>
        <v>1.2374848382079778E-2</v>
      </c>
      <c r="L259" s="39"/>
      <c r="M259" s="39"/>
    </row>
    <row r="260" spans="1:13" x14ac:dyDescent="0.2">
      <c r="A260" s="87">
        <v>37600</v>
      </c>
      <c r="B260" s="39">
        <v>5.6321450625000269E-2</v>
      </c>
      <c r="C260" s="39">
        <v>6.6864850772250239E-2</v>
      </c>
      <c r="D260" s="40">
        <f t="shared" si="12"/>
        <v>1.0543400147249971E-2</v>
      </c>
      <c r="E260" s="39">
        <f t="shared" si="13"/>
        <v>2.0898629724278974E-3</v>
      </c>
      <c r="F260" s="40">
        <f t="shared" si="14"/>
        <v>1.2633263119677867E-2</v>
      </c>
      <c r="H260" s="39">
        <f t="shared" si="15"/>
        <v>1.2633263119677867E-2</v>
      </c>
      <c r="L260" s="39"/>
      <c r="M260" s="39"/>
    </row>
    <row r="261" spans="1:13" x14ac:dyDescent="0.2">
      <c r="A261" s="87">
        <v>37601</v>
      </c>
      <c r="B261" s="39">
        <v>5.5910380624999867E-2</v>
      </c>
      <c r="C261" s="39">
        <v>6.6769826870250126E-2</v>
      </c>
      <c r="D261" s="40">
        <f t="shared" si="12"/>
        <v>1.0859446245250259E-2</v>
      </c>
      <c r="E261" s="39">
        <f t="shared" si="13"/>
        <v>2.1165372630991218E-3</v>
      </c>
      <c r="F261" s="40">
        <f t="shared" si="14"/>
        <v>1.2975983508349382E-2</v>
      </c>
      <c r="H261" s="39">
        <f t="shared" si="15"/>
        <v>1.2975983508349382E-2</v>
      </c>
      <c r="L261" s="39"/>
      <c r="M261" s="39"/>
    </row>
    <row r="262" spans="1:13" x14ac:dyDescent="0.2">
      <c r="A262" s="87">
        <v>37602</v>
      </c>
      <c r="B262" s="39">
        <v>5.5653502500000007E-2</v>
      </c>
      <c r="C262" s="39">
        <v>6.6704758595999891E-2</v>
      </c>
      <c r="D262" s="40">
        <f t="shared" ref="D262:D325" si="16">C262-B262</f>
        <v>1.1051256095999884E-2</v>
      </c>
      <c r="E262" s="39">
        <f t="shared" ref="E262:E325" si="17">$B$1+$B$2*D262</f>
        <v>2.1327260145023903E-3</v>
      </c>
      <c r="F262" s="40">
        <f t="shared" ref="F262:F325" si="18">D262+E262</f>
        <v>1.3183982110502274E-2</v>
      </c>
      <c r="H262" s="39">
        <f t="shared" ref="H262:H325" si="19">AVERAGE(F262:G262)</f>
        <v>1.3183982110502274E-2</v>
      </c>
      <c r="L262" s="39"/>
      <c r="M262" s="39"/>
    </row>
    <row r="263" spans="1:13" x14ac:dyDescent="0.2">
      <c r="A263" s="87">
        <v>37603</v>
      </c>
      <c r="B263" s="39">
        <v>5.4934409999999767E-2</v>
      </c>
      <c r="C263" s="39">
        <v>6.6276183842249869E-2</v>
      </c>
      <c r="D263" s="40">
        <f t="shared" si="16"/>
        <v>1.1341773842250102E-2</v>
      </c>
      <c r="E263" s="39">
        <f t="shared" si="17"/>
        <v>2.1572457122859085E-3</v>
      </c>
      <c r="F263" s="40">
        <f t="shared" si="18"/>
        <v>1.3499019554536012E-2</v>
      </c>
      <c r="H263" s="39">
        <f t="shared" si="19"/>
        <v>1.3499019554536012E-2</v>
      </c>
      <c r="L263" s="39"/>
      <c r="M263" s="39"/>
    </row>
    <row r="264" spans="1:13" x14ac:dyDescent="0.2">
      <c r="A264" s="87">
        <v>37606</v>
      </c>
      <c r="B264" s="39">
        <v>5.4780350625000196E-2</v>
      </c>
      <c r="C264" s="39">
        <v>6.5874537744000206E-2</v>
      </c>
      <c r="D264" s="40">
        <f t="shared" si="16"/>
        <v>1.109418711900001E-2</v>
      </c>
      <c r="E264" s="39">
        <f t="shared" si="17"/>
        <v>2.1363493928436006E-3</v>
      </c>
      <c r="F264" s="40">
        <f t="shared" si="18"/>
        <v>1.323053651184361E-2</v>
      </c>
      <c r="H264" s="39">
        <f t="shared" si="19"/>
        <v>1.323053651184361E-2</v>
      </c>
      <c r="L264" s="39"/>
      <c r="M264" s="39"/>
    </row>
    <row r="265" spans="1:13" x14ac:dyDescent="0.2">
      <c r="A265" s="87">
        <v>37607</v>
      </c>
      <c r="B265" s="39">
        <v>5.5396655625000069E-2</v>
      </c>
      <c r="C265" s="39">
        <v>6.6291672995999917E-2</v>
      </c>
      <c r="D265" s="40">
        <f t="shared" si="16"/>
        <v>1.0895017370999849E-2</v>
      </c>
      <c r="E265" s="39">
        <f t="shared" si="17"/>
        <v>2.1195394661123871E-3</v>
      </c>
      <c r="F265" s="40">
        <f t="shared" si="18"/>
        <v>1.3014556837112235E-2</v>
      </c>
      <c r="H265" s="39">
        <f t="shared" si="19"/>
        <v>1.3014556837112235E-2</v>
      </c>
      <c r="L265" s="39"/>
      <c r="M265" s="39"/>
    </row>
    <row r="266" spans="1:13" x14ac:dyDescent="0.2">
      <c r="A266" s="87">
        <v>37608</v>
      </c>
      <c r="B266" s="39">
        <v>5.4112889999999858E-2</v>
      </c>
      <c r="C266" s="39">
        <v>6.4953825155999789E-2</v>
      </c>
      <c r="D266" s="40">
        <f t="shared" si="16"/>
        <v>1.0840935155999931E-2</v>
      </c>
      <c r="E266" s="39">
        <f t="shared" si="17"/>
        <v>2.1149749271663944E-3</v>
      </c>
      <c r="F266" s="40">
        <f t="shared" si="18"/>
        <v>1.2955910083166326E-2</v>
      </c>
      <c r="H266" s="39">
        <f t="shared" si="19"/>
        <v>1.2955910083166326E-2</v>
      </c>
      <c r="L266" s="39"/>
      <c r="M266" s="39"/>
    </row>
    <row r="267" spans="1:13" x14ac:dyDescent="0.2">
      <c r="A267" s="87">
        <v>37609</v>
      </c>
      <c r="B267" s="39">
        <v>5.3394322500000202E-2</v>
      </c>
      <c r="C267" s="39">
        <v>6.4246014128999995E-2</v>
      </c>
      <c r="D267" s="40">
        <f t="shared" si="16"/>
        <v>1.0851691628999793E-2</v>
      </c>
      <c r="E267" s="39">
        <f t="shared" si="17"/>
        <v>2.1158827734875825E-3</v>
      </c>
      <c r="F267" s="40">
        <f t="shared" si="18"/>
        <v>1.2967574402487376E-2</v>
      </c>
      <c r="H267" s="39">
        <f t="shared" si="19"/>
        <v>1.2967574402487376E-2</v>
      </c>
      <c r="L267" s="39"/>
      <c r="M267" s="39"/>
    </row>
    <row r="268" spans="1:13" x14ac:dyDescent="0.2">
      <c r="A268" s="87">
        <v>37610</v>
      </c>
      <c r="B268" s="39">
        <v>5.3137750624999924E-2</v>
      </c>
      <c r="C268" s="39">
        <v>6.3696230092250117E-2</v>
      </c>
      <c r="D268" s="40">
        <f t="shared" si="16"/>
        <v>1.0558479467250192E-2</v>
      </c>
      <c r="E268" s="39">
        <f t="shared" si="17"/>
        <v>2.0911356670359161E-3</v>
      </c>
      <c r="F268" s="40">
        <f t="shared" si="18"/>
        <v>1.2649615134286109E-2</v>
      </c>
      <c r="H268" s="39">
        <f t="shared" si="19"/>
        <v>1.2649615134286109E-2</v>
      </c>
      <c r="L268" s="39"/>
      <c r="M268" s="39"/>
    </row>
    <row r="269" spans="1:13" x14ac:dyDescent="0.2">
      <c r="A269" s="87">
        <v>37613</v>
      </c>
      <c r="B269" s="39">
        <v>5.3189062500000217E-2</v>
      </c>
      <c r="C269" s="39">
        <v>6.4059298556250033E-2</v>
      </c>
      <c r="D269" s="40">
        <f t="shared" si="16"/>
        <v>1.0870236056249816E-2</v>
      </c>
      <c r="E269" s="39">
        <f t="shared" si="17"/>
        <v>2.1174479231474844E-3</v>
      </c>
      <c r="F269" s="40">
        <f t="shared" si="18"/>
        <v>1.2987683979397299E-2</v>
      </c>
      <c r="H269" s="39">
        <f t="shared" si="19"/>
        <v>1.2987683979397299E-2</v>
      </c>
      <c r="L269" s="39"/>
      <c r="M269" s="39"/>
    </row>
    <row r="270" spans="1:13" x14ac:dyDescent="0.2">
      <c r="A270" s="87">
        <v>37614</v>
      </c>
      <c r="B270" s="39">
        <v>5.3496959999999927E-2</v>
      </c>
      <c r="C270" s="39">
        <v>6.4370844172249919E-2</v>
      </c>
      <c r="D270" s="40">
        <f t="shared" si="16"/>
        <v>1.0873884172249992E-2</v>
      </c>
      <c r="E270" s="39">
        <f t="shared" si="17"/>
        <v>2.1177558241378992E-3</v>
      </c>
      <c r="F270" s="40">
        <f t="shared" si="18"/>
        <v>1.2991639996387892E-2</v>
      </c>
      <c r="H270" s="39">
        <f t="shared" si="19"/>
        <v>1.2991639996387892E-2</v>
      </c>
      <c r="L270" s="39"/>
      <c r="M270" s="39"/>
    </row>
    <row r="271" spans="1:13" x14ac:dyDescent="0.2">
      <c r="A271" s="87">
        <v>37617</v>
      </c>
      <c r="B271" s="39">
        <v>5.2573402499999755E-2</v>
      </c>
      <c r="C271" s="39">
        <v>6.3818965056000154E-2</v>
      </c>
      <c r="D271" s="40">
        <f t="shared" si="16"/>
        <v>1.1245562556000399E-2</v>
      </c>
      <c r="E271" s="39">
        <f t="shared" si="17"/>
        <v>2.1491254797264335E-3</v>
      </c>
      <c r="F271" s="40">
        <f t="shared" si="18"/>
        <v>1.3394688035726833E-2</v>
      </c>
      <c r="H271" s="39">
        <f t="shared" si="19"/>
        <v>1.3394688035726833E-2</v>
      </c>
      <c r="L271" s="39"/>
      <c r="M271" s="39"/>
    </row>
    <row r="272" spans="1:13" x14ac:dyDescent="0.2">
      <c r="A272" s="87">
        <v>37620</v>
      </c>
      <c r="B272" s="39">
        <v>5.2265640000000113E-2</v>
      </c>
      <c r="C272" s="39">
        <v>6.3369315204000021E-2</v>
      </c>
      <c r="D272" s="40">
        <f t="shared" si="16"/>
        <v>1.1103675203999908E-2</v>
      </c>
      <c r="E272" s="39">
        <f t="shared" si="17"/>
        <v>2.1371501872175921E-3</v>
      </c>
      <c r="F272" s="40">
        <f t="shared" si="18"/>
        <v>1.3240825391217501E-2</v>
      </c>
      <c r="H272" s="39">
        <f t="shared" si="19"/>
        <v>1.3240825391217501E-2</v>
      </c>
      <c r="L272" s="39"/>
      <c r="M272" s="39"/>
    </row>
    <row r="273" spans="1:13" x14ac:dyDescent="0.2">
      <c r="A273" s="87">
        <v>37621</v>
      </c>
      <c r="B273" s="39">
        <v>5.2573402499999755E-2</v>
      </c>
      <c r="C273" s="39">
        <v>6.4305849104000057E-2</v>
      </c>
      <c r="D273" s="40">
        <f t="shared" si="16"/>
        <v>1.1732446604000302E-2</v>
      </c>
      <c r="E273" s="39">
        <f t="shared" si="17"/>
        <v>2.1902184933776255E-3</v>
      </c>
      <c r="F273" s="40">
        <f t="shared" si="18"/>
        <v>1.3922665097377928E-2</v>
      </c>
      <c r="H273" s="39">
        <f t="shared" si="19"/>
        <v>1.3922665097377928E-2</v>
      </c>
      <c r="L273" s="39"/>
      <c r="M273" s="39"/>
    </row>
    <row r="274" spans="1:13" x14ac:dyDescent="0.2">
      <c r="A274" s="87">
        <v>37623</v>
      </c>
      <c r="B274" s="39">
        <v>5.236822249999995E-2</v>
      </c>
      <c r="C274" s="39">
        <v>6.4209907630249807E-2</v>
      </c>
      <c r="D274" s="40">
        <f t="shared" si="16"/>
        <v>1.1841685130249857E-2</v>
      </c>
      <c r="E274" s="39">
        <f t="shared" si="17"/>
        <v>2.1994382249930881E-3</v>
      </c>
      <c r="F274" s="40">
        <f t="shared" si="18"/>
        <v>1.4041123355242945E-2</v>
      </c>
      <c r="H274" s="39">
        <f t="shared" si="19"/>
        <v>1.4041123355242945E-2</v>
      </c>
      <c r="L274" s="39"/>
      <c r="M274" s="39"/>
    </row>
    <row r="275" spans="1:13" x14ac:dyDescent="0.2">
      <c r="A275" s="87">
        <v>37624</v>
      </c>
      <c r="B275" s="39">
        <v>5.4626302500000001E-2</v>
      </c>
      <c r="C275" s="39">
        <v>6.6592184840250201E-2</v>
      </c>
      <c r="D275" s="40">
        <f t="shared" si="16"/>
        <v>1.19658823402502E-2</v>
      </c>
      <c r="E275" s="39">
        <f t="shared" si="17"/>
        <v>2.2099204695171168E-3</v>
      </c>
      <c r="F275" s="40">
        <f t="shared" si="18"/>
        <v>1.4175802809767317E-2</v>
      </c>
      <c r="H275" s="39">
        <f t="shared" si="19"/>
        <v>1.4175802809767317E-2</v>
      </c>
      <c r="L275" s="39"/>
      <c r="M275" s="39"/>
    </row>
    <row r="276" spans="1:13" x14ac:dyDescent="0.2">
      <c r="A276" s="87">
        <v>37627</v>
      </c>
      <c r="B276" s="39">
        <v>5.4523609999999945E-2</v>
      </c>
      <c r="C276" s="39">
        <v>6.5418260481000079E-2</v>
      </c>
      <c r="D276" s="40">
        <f t="shared" si="16"/>
        <v>1.0894650481000134E-2</v>
      </c>
      <c r="E276" s="39">
        <f t="shared" si="17"/>
        <v>2.1195085005964115E-3</v>
      </c>
      <c r="F276" s="40">
        <f t="shared" si="18"/>
        <v>1.3014158981596545E-2</v>
      </c>
      <c r="H276" s="39">
        <f t="shared" si="19"/>
        <v>1.3014158981596545E-2</v>
      </c>
      <c r="L276" s="39"/>
      <c r="M276" s="39"/>
    </row>
    <row r="277" spans="1:13" x14ac:dyDescent="0.2">
      <c r="A277" s="87">
        <v>37628</v>
      </c>
      <c r="B277" s="39">
        <v>5.3681720099999719E-2</v>
      </c>
      <c r="C277" s="39">
        <v>6.4787685110250015E-2</v>
      </c>
      <c r="D277" s="40">
        <f t="shared" si="16"/>
        <v>1.1105965010250296E-2</v>
      </c>
      <c r="E277" s="39">
        <f t="shared" si="17"/>
        <v>2.1373434468651246E-3</v>
      </c>
      <c r="F277" s="40">
        <f t="shared" si="18"/>
        <v>1.3243308457115421E-2</v>
      </c>
      <c r="H277" s="39">
        <f t="shared" si="19"/>
        <v>1.3243308457115421E-2</v>
      </c>
      <c r="L277" s="39"/>
      <c r="M277" s="39"/>
    </row>
    <row r="278" spans="1:13" x14ac:dyDescent="0.2">
      <c r="A278" s="87">
        <v>37629</v>
      </c>
      <c r="B278" s="39">
        <v>5.2881210000000012E-2</v>
      </c>
      <c r="C278" s="39">
        <v>6.3869505040250019E-2</v>
      </c>
      <c r="D278" s="40">
        <f t="shared" si="16"/>
        <v>1.0988295040250007E-2</v>
      </c>
      <c r="E278" s="39">
        <f t="shared" si="17"/>
        <v>2.1274121013971003E-3</v>
      </c>
      <c r="F278" s="40">
        <f t="shared" si="18"/>
        <v>1.3115707141647108E-2</v>
      </c>
      <c r="H278" s="39">
        <f t="shared" si="19"/>
        <v>1.3115707141647108E-2</v>
      </c>
      <c r="L278" s="39"/>
      <c r="M278" s="39"/>
    </row>
    <row r="279" spans="1:13" x14ac:dyDescent="0.2">
      <c r="A279" s="87">
        <v>37630</v>
      </c>
      <c r="B279" s="39">
        <v>5.3240375625000169E-2</v>
      </c>
      <c r="C279" s="39">
        <v>6.4163485888999894E-2</v>
      </c>
      <c r="D279" s="40">
        <f t="shared" si="16"/>
        <v>1.0923110263999725E-2</v>
      </c>
      <c r="E279" s="39">
        <f t="shared" si="17"/>
        <v>2.1219105062815768E-3</v>
      </c>
      <c r="F279" s="40">
        <f t="shared" si="18"/>
        <v>1.3045020770281301E-2</v>
      </c>
      <c r="H279" s="39">
        <f t="shared" si="19"/>
        <v>1.3045020770281301E-2</v>
      </c>
      <c r="L279" s="39"/>
      <c r="M279" s="39"/>
    </row>
    <row r="280" spans="1:13" x14ac:dyDescent="0.2">
      <c r="A280" s="87">
        <v>37631</v>
      </c>
      <c r="B280" s="39">
        <v>5.4472265625000071E-2</v>
      </c>
      <c r="C280" s="39">
        <v>6.5427550220250152E-2</v>
      </c>
      <c r="D280" s="40">
        <f t="shared" si="16"/>
        <v>1.0955284595250081E-2</v>
      </c>
      <c r="E280" s="39">
        <f t="shared" si="17"/>
        <v>2.1246260198391066E-3</v>
      </c>
      <c r="F280" s="40">
        <f t="shared" si="18"/>
        <v>1.3079910615089188E-2</v>
      </c>
      <c r="H280" s="39">
        <f t="shared" si="19"/>
        <v>1.3079910615089188E-2</v>
      </c>
      <c r="L280" s="39"/>
      <c r="M280" s="39"/>
    </row>
    <row r="281" spans="1:13" x14ac:dyDescent="0.2">
      <c r="A281" s="87">
        <v>37634</v>
      </c>
      <c r="B281" s="39">
        <v>5.5037122499999924E-2</v>
      </c>
      <c r="C281" s="39">
        <v>6.5910672470250287E-2</v>
      </c>
      <c r="D281" s="40">
        <f t="shared" si="16"/>
        <v>1.0873549970250362E-2</v>
      </c>
      <c r="E281" s="39">
        <f t="shared" si="17"/>
        <v>2.1177276174891304E-3</v>
      </c>
      <c r="F281" s="40">
        <f t="shared" si="18"/>
        <v>1.2991277587739493E-2</v>
      </c>
      <c r="H281" s="39">
        <f t="shared" si="19"/>
        <v>1.2991277587739493E-2</v>
      </c>
      <c r="L281" s="39"/>
      <c r="M281" s="39"/>
    </row>
    <row r="282" spans="1:13" x14ac:dyDescent="0.2">
      <c r="A282" s="87">
        <v>37635</v>
      </c>
      <c r="B282" s="39">
        <v>5.4369580625000191E-2</v>
      </c>
      <c r="C282" s="39">
        <v>6.5188094320250078E-2</v>
      </c>
      <c r="D282" s="40">
        <f t="shared" si="16"/>
        <v>1.0818513695249887E-2</v>
      </c>
      <c r="E282" s="39">
        <f t="shared" si="17"/>
        <v>2.1130825558790907E-3</v>
      </c>
      <c r="F282" s="40">
        <f t="shared" si="18"/>
        <v>1.2931596251128979E-2</v>
      </c>
      <c r="H282" s="39">
        <f t="shared" si="19"/>
        <v>1.2931596251128979E-2</v>
      </c>
      <c r="L282" s="39"/>
      <c r="M282" s="39"/>
    </row>
    <row r="283" spans="1:13" x14ac:dyDescent="0.2">
      <c r="A283" s="87">
        <v>37636</v>
      </c>
      <c r="B283" s="39">
        <v>5.3753575624999828E-2</v>
      </c>
      <c r="C283" s="39">
        <v>6.4683467225000069E-2</v>
      </c>
      <c r="D283" s="40">
        <f t="shared" si="16"/>
        <v>1.0929891600000241E-2</v>
      </c>
      <c r="E283" s="39">
        <f t="shared" si="17"/>
        <v>2.1224828510400203E-3</v>
      </c>
      <c r="F283" s="40">
        <f t="shared" si="18"/>
        <v>1.3052374451040261E-2</v>
      </c>
      <c r="H283" s="39">
        <f t="shared" si="19"/>
        <v>1.3052374451040261E-2</v>
      </c>
      <c r="L283" s="39"/>
      <c r="M283" s="39"/>
    </row>
    <row r="284" spans="1:13" x14ac:dyDescent="0.2">
      <c r="A284" s="87">
        <v>37637</v>
      </c>
      <c r="B284" s="39">
        <v>5.4523609999999945E-2</v>
      </c>
      <c r="C284" s="39">
        <v>6.5255180543999813E-2</v>
      </c>
      <c r="D284" s="40">
        <f t="shared" si="16"/>
        <v>1.0731570543999869E-2</v>
      </c>
      <c r="E284" s="39">
        <f t="shared" si="17"/>
        <v>2.1057445539135887E-3</v>
      </c>
      <c r="F284" s="40">
        <f t="shared" si="18"/>
        <v>1.2837315097913457E-2</v>
      </c>
      <c r="H284" s="39">
        <f t="shared" si="19"/>
        <v>1.2837315097913457E-2</v>
      </c>
      <c r="L284" s="39"/>
      <c r="M284" s="39"/>
    </row>
    <row r="285" spans="1:13" x14ac:dyDescent="0.2">
      <c r="A285" s="87">
        <v>37638</v>
      </c>
      <c r="B285" s="39">
        <v>5.3907559999999854E-2</v>
      </c>
      <c r="C285" s="39">
        <v>6.4860950241000248E-2</v>
      </c>
      <c r="D285" s="40">
        <f t="shared" si="16"/>
        <v>1.0953390241000394E-2</v>
      </c>
      <c r="E285" s="39">
        <f t="shared" si="17"/>
        <v>2.1244661363404331E-3</v>
      </c>
      <c r="F285" s="40">
        <f t="shared" si="18"/>
        <v>1.3077856377340828E-2</v>
      </c>
      <c r="H285" s="39">
        <f t="shared" si="19"/>
        <v>1.3077856377340828E-2</v>
      </c>
      <c r="L285" s="39"/>
      <c r="M285" s="39"/>
    </row>
    <row r="286" spans="1:13" x14ac:dyDescent="0.2">
      <c r="A286" s="87">
        <v>37641</v>
      </c>
      <c r="B286" s="39">
        <v>5.2983822499999889E-2</v>
      </c>
      <c r="C286" s="39">
        <v>6.418514924225005E-2</v>
      </c>
      <c r="D286" s="40">
        <f t="shared" si="16"/>
        <v>1.1201326742250162E-2</v>
      </c>
      <c r="E286" s="39">
        <f t="shared" si="17"/>
        <v>2.1453919770459138E-3</v>
      </c>
      <c r="F286" s="40">
        <f t="shared" si="18"/>
        <v>1.3346718719296075E-2</v>
      </c>
      <c r="H286" s="39">
        <f t="shared" si="19"/>
        <v>1.3346718719296075E-2</v>
      </c>
      <c r="L286" s="39"/>
      <c r="M286" s="39"/>
    </row>
    <row r="287" spans="1:13" x14ac:dyDescent="0.2">
      <c r="A287" s="87">
        <v>37642</v>
      </c>
      <c r="B287" s="39">
        <v>5.3650925624999957E-2</v>
      </c>
      <c r="C287" s="39">
        <v>6.4711326952249903E-2</v>
      </c>
      <c r="D287" s="40">
        <f t="shared" si="16"/>
        <v>1.1060401327249947E-2</v>
      </c>
      <c r="E287" s="39">
        <f t="shared" si="17"/>
        <v>2.1334978720198954E-3</v>
      </c>
      <c r="F287" s="40">
        <f t="shared" si="18"/>
        <v>1.3193899199269842E-2</v>
      </c>
      <c r="H287" s="39">
        <f t="shared" si="19"/>
        <v>1.3193899199269842E-2</v>
      </c>
      <c r="L287" s="39"/>
      <c r="M287" s="39"/>
    </row>
    <row r="288" spans="1:13" x14ac:dyDescent="0.2">
      <c r="A288" s="87">
        <v>37643</v>
      </c>
      <c r="B288" s="39">
        <v>5.3240375625000169E-2</v>
      </c>
      <c r="C288" s="39">
        <v>6.3915920369000068E-2</v>
      </c>
      <c r="D288" s="40">
        <f t="shared" si="16"/>
        <v>1.0675544743999899E-2</v>
      </c>
      <c r="E288" s="39">
        <f t="shared" si="17"/>
        <v>2.1010159763935913E-3</v>
      </c>
      <c r="F288" s="40">
        <f t="shared" si="18"/>
        <v>1.2776560720393491E-2</v>
      </c>
      <c r="H288" s="39">
        <f t="shared" si="19"/>
        <v>1.2776560720393491E-2</v>
      </c>
      <c r="L288" s="39"/>
      <c r="M288" s="39"/>
    </row>
    <row r="289" spans="1:13" x14ac:dyDescent="0.2">
      <c r="A289" s="87">
        <v>37644</v>
      </c>
      <c r="B289" s="39">
        <v>5.3548280624999833E-2</v>
      </c>
      <c r="C289" s="39">
        <v>6.4660766976000206E-2</v>
      </c>
      <c r="D289" s="40">
        <f t="shared" si="16"/>
        <v>1.1112486351000372E-2</v>
      </c>
      <c r="E289" s="39">
        <f t="shared" si="17"/>
        <v>2.1378938480244311E-3</v>
      </c>
      <c r="F289" s="40">
        <f t="shared" si="18"/>
        <v>1.3250380199024803E-2</v>
      </c>
      <c r="H289" s="39">
        <f t="shared" si="19"/>
        <v>1.3250380199024803E-2</v>
      </c>
      <c r="L289" s="39"/>
      <c r="M289" s="39"/>
    </row>
    <row r="290" spans="1:13" x14ac:dyDescent="0.2">
      <c r="A290" s="87">
        <v>37645</v>
      </c>
      <c r="B290" s="39">
        <v>5.2911993224999732E-2</v>
      </c>
      <c r="C290" s="39">
        <v>6.3858159225000266E-2</v>
      </c>
      <c r="D290" s="40">
        <f t="shared" si="16"/>
        <v>1.0946166000000535E-2</v>
      </c>
      <c r="E290" s="39">
        <f t="shared" si="17"/>
        <v>2.123856410400045E-3</v>
      </c>
      <c r="F290" s="40">
        <f t="shared" si="18"/>
        <v>1.3070022410400579E-2</v>
      </c>
      <c r="H290" s="39">
        <f t="shared" si="19"/>
        <v>1.3070022410400579E-2</v>
      </c>
      <c r="L290" s="39"/>
      <c r="M290" s="39"/>
    </row>
    <row r="291" spans="1:13" x14ac:dyDescent="0.2">
      <c r="A291" s="87">
        <v>37649</v>
      </c>
      <c r="B291" s="39">
        <v>5.334300562499994E-2</v>
      </c>
      <c r="C291" s="39">
        <v>6.4222286932249739E-2</v>
      </c>
      <c r="D291" s="40">
        <f t="shared" si="16"/>
        <v>1.08792813072498E-2</v>
      </c>
      <c r="E291" s="39">
        <f t="shared" si="17"/>
        <v>2.1182113423318829E-3</v>
      </c>
      <c r="F291" s="40">
        <f t="shared" si="18"/>
        <v>1.2997492649581683E-2</v>
      </c>
      <c r="H291" s="39">
        <f t="shared" si="19"/>
        <v>1.2997492649581683E-2</v>
      </c>
      <c r="L291" s="39"/>
      <c r="M291" s="39"/>
    </row>
    <row r="292" spans="1:13" x14ac:dyDescent="0.2">
      <c r="A292" s="87">
        <v>37650</v>
      </c>
      <c r="B292" s="39">
        <v>5.2778602499999883E-2</v>
      </c>
      <c r="C292" s="39">
        <v>6.3962336710250201E-2</v>
      </c>
      <c r="D292" s="40">
        <f t="shared" si="16"/>
        <v>1.1183734210250318E-2</v>
      </c>
      <c r="E292" s="39">
        <f t="shared" si="17"/>
        <v>2.1439071673451269E-3</v>
      </c>
      <c r="F292" s="40">
        <f t="shared" si="18"/>
        <v>1.3327641377595446E-2</v>
      </c>
      <c r="H292" s="39">
        <f t="shared" si="19"/>
        <v>1.3327641377595446E-2</v>
      </c>
      <c r="L292" s="39"/>
      <c r="M292" s="39"/>
    </row>
    <row r="293" spans="1:13" x14ac:dyDescent="0.2">
      <c r="A293" s="87">
        <v>37651</v>
      </c>
      <c r="B293" s="39">
        <v>5.3650925624999957E-2</v>
      </c>
      <c r="C293" s="39">
        <v>6.4987880306250023E-2</v>
      </c>
      <c r="D293" s="40">
        <f t="shared" si="16"/>
        <v>1.1336954681250067E-2</v>
      </c>
      <c r="E293" s="39">
        <f t="shared" si="17"/>
        <v>2.1568389750975057E-3</v>
      </c>
      <c r="F293" s="40">
        <f t="shared" si="18"/>
        <v>1.3493793656347572E-2</v>
      </c>
      <c r="H293" s="39">
        <f t="shared" si="19"/>
        <v>1.3493793656347572E-2</v>
      </c>
      <c r="L293" s="39"/>
      <c r="M293" s="39"/>
    </row>
    <row r="294" spans="1:13" x14ac:dyDescent="0.2">
      <c r="A294" s="87">
        <v>37652</v>
      </c>
      <c r="B294" s="39">
        <v>5.2881210000000012E-2</v>
      </c>
      <c r="C294" s="39">
        <v>6.4113970480999871E-2</v>
      </c>
      <c r="D294" s="40">
        <f t="shared" si="16"/>
        <v>1.1232760480999859E-2</v>
      </c>
      <c r="E294" s="39">
        <f t="shared" si="17"/>
        <v>2.1480449845963879E-3</v>
      </c>
      <c r="F294" s="40">
        <f t="shared" si="18"/>
        <v>1.3380805465596248E-2</v>
      </c>
      <c r="H294" s="39">
        <f t="shared" si="19"/>
        <v>1.3380805465596248E-2</v>
      </c>
      <c r="L294" s="39"/>
      <c r="M294" s="39"/>
    </row>
    <row r="295" spans="1:13" x14ac:dyDescent="0.2">
      <c r="A295" s="87">
        <v>37655</v>
      </c>
      <c r="B295" s="39">
        <v>5.3445640625000124E-2</v>
      </c>
      <c r="C295" s="39">
        <v>6.4471951556249962E-2</v>
      </c>
      <c r="D295" s="40">
        <f t="shared" si="16"/>
        <v>1.1026310931249839E-2</v>
      </c>
      <c r="E295" s="39">
        <f t="shared" si="17"/>
        <v>2.1306206425974862E-3</v>
      </c>
      <c r="F295" s="40">
        <f t="shared" si="18"/>
        <v>1.3156931573847324E-2</v>
      </c>
      <c r="H295" s="39">
        <f t="shared" si="19"/>
        <v>1.3156931573847324E-2</v>
      </c>
      <c r="L295" s="39"/>
      <c r="M295" s="39"/>
    </row>
    <row r="296" spans="1:13" x14ac:dyDescent="0.2">
      <c r="A296" s="87">
        <v>37656</v>
      </c>
      <c r="B296" s="39">
        <v>5.2778602499999883E-2</v>
      </c>
      <c r="C296" s="39">
        <v>6.4112938922250118E-2</v>
      </c>
      <c r="D296" s="40">
        <f t="shared" si="16"/>
        <v>1.1334336422250235E-2</v>
      </c>
      <c r="E296" s="39">
        <f t="shared" si="17"/>
        <v>2.1566179940379197E-3</v>
      </c>
      <c r="F296" s="40">
        <f t="shared" si="18"/>
        <v>1.3490954416288154E-2</v>
      </c>
      <c r="H296" s="39">
        <f t="shared" si="19"/>
        <v>1.3490954416288154E-2</v>
      </c>
      <c r="L296" s="39"/>
      <c r="M296" s="39"/>
    </row>
    <row r="297" spans="1:13" x14ac:dyDescent="0.2">
      <c r="A297" s="87">
        <v>37657</v>
      </c>
      <c r="B297" s="39">
        <v>5.2291285156250034E-2</v>
      </c>
      <c r="C297" s="39">
        <v>6.3663226940249951E-2</v>
      </c>
      <c r="D297" s="40">
        <f t="shared" si="16"/>
        <v>1.1371941783999917E-2</v>
      </c>
      <c r="E297" s="39">
        <f t="shared" si="17"/>
        <v>2.1597918865695928E-3</v>
      </c>
      <c r="F297" s="40">
        <f t="shared" si="18"/>
        <v>1.353173367056951E-2</v>
      </c>
      <c r="H297" s="39">
        <f t="shared" si="19"/>
        <v>1.353173367056951E-2</v>
      </c>
      <c r="L297" s="39"/>
      <c r="M297" s="39"/>
    </row>
    <row r="298" spans="1:13" x14ac:dyDescent="0.2">
      <c r="A298" s="87">
        <v>37658</v>
      </c>
      <c r="B298" s="39">
        <v>5.2099466961000207E-2</v>
      </c>
      <c r="C298" s="39">
        <v>6.3566283142250102E-2</v>
      </c>
      <c r="D298" s="40">
        <f t="shared" si="16"/>
        <v>1.1466816181249895E-2</v>
      </c>
      <c r="E298" s="39">
        <f t="shared" si="17"/>
        <v>2.167799285697491E-3</v>
      </c>
      <c r="F298" s="40">
        <f t="shared" si="18"/>
        <v>1.3634615466947386E-2</v>
      </c>
      <c r="H298" s="39">
        <f t="shared" si="19"/>
        <v>1.3634615466947386E-2</v>
      </c>
      <c r="L298" s="39"/>
      <c r="M298" s="39"/>
    </row>
    <row r="299" spans="1:13" x14ac:dyDescent="0.2">
      <c r="A299" s="87">
        <v>37659</v>
      </c>
      <c r="B299" s="39">
        <v>5.2060490000000126E-2</v>
      </c>
      <c r="C299" s="39">
        <v>6.3680759801000075E-2</v>
      </c>
      <c r="D299" s="40">
        <f t="shared" si="16"/>
        <v>1.1620269800999949E-2</v>
      </c>
      <c r="E299" s="39">
        <f t="shared" si="17"/>
        <v>2.1807507712043959E-3</v>
      </c>
      <c r="F299" s="40">
        <f t="shared" si="18"/>
        <v>1.3801020572204345E-2</v>
      </c>
      <c r="H299" s="39">
        <f t="shared" si="19"/>
        <v>1.3801020572204345E-2</v>
      </c>
      <c r="L299" s="39"/>
      <c r="M299" s="39"/>
    </row>
    <row r="300" spans="1:13" x14ac:dyDescent="0.2">
      <c r="A300" s="87">
        <v>37662</v>
      </c>
      <c r="B300" s="39">
        <v>5.3035130625000093E-2</v>
      </c>
      <c r="C300" s="39">
        <v>6.4308944062249962E-2</v>
      </c>
      <c r="D300" s="40">
        <f t="shared" si="16"/>
        <v>1.1273813437249869E-2</v>
      </c>
      <c r="E300" s="39">
        <f t="shared" si="17"/>
        <v>2.151509854103889E-3</v>
      </c>
      <c r="F300" s="40">
        <f t="shared" si="18"/>
        <v>1.3425323291353758E-2</v>
      </c>
      <c r="H300" s="39">
        <f t="shared" si="19"/>
        <v>1.3425323291353758E-2</v>
      </c>
      <c r="L300" s="39"/>
      <c r="M300" s="39"/>
    </row>
    <row r="301" spans="1:13" x14ac:dyDescent="0.2">
      <c r="A301" s="87">
        <v>37663</v>
      </c>
      <c r="B301" s="39">
        <v>5.3394322500000202E-2</v>
      </c>
      <c r="C301" s="39">
        <v>6.4632907910249893E-2</v>
      </c>
      <c r="D301" s="40">
        <f t="shared" si="16"/>
        <v>1.1238585410249691E-2</v>
      </c>
      <c r="E301" s="39">
        <f t="shared" si="17"/>
        <v>2.1485366086250739E-3</v>
      </c>
      <c r="F301" s="40">
        <f t="shared" si="18"/>
        <v>1.3387122018874764E-2</v>
      </c>
      <c r="H301" s="39">
        <f t="shared" si="19"/>
        <v>1.3387122018874764E-2</v>
      </c>
      <c r="L301" s="39"/>
      <c r="M301" s="39"/>
    </row>
    <row r="302" spans="1:13" x14ac:dyDescent="0.2">
      <c r="A302" s="87">
        <v>37664</v>
      </c>
      <c r="B302" s="39">
        <v>5.2829905625000118E-2</v>
      </c>
      <c r="C302" s="39">
        <v>6.4153170084000122E-2</v>
      </c>
      <c r="D302" s="40">
        <f t="shared" si="16"/>
        <v>1.1323264459000004E-2</v>
      </c>
      <c r="E302" s="39">
        <f t="shared" si="17"/>
        <v>2.1556835203396002E-3</v>
      </c>
      <c r="F302" s="40">
        <f t="shared" si="18"/>
        <v>1.3478947979339604E-2</v>
      </c>
      <c r="H302" s="39">
        <f t="shared" si="19"/>
        <v>1.3478947979339604E-2</v>
      </c>
      <c r="L302" s="39"/>
      <c r="M302" s="39"/>
    </row>
    <row r="303" spans="1:13" x14ac:dyDescent="0.2">
      <c r="A303" s="87">
        <v>37665</v>
      </c>
      <c r="B303" s="39">
        <v>5.2419515625000246E-2</v>
      </c>
      <c r="C303" s="39">
        <v>6.3774614630250026E-2</v>
      </c>
      <c r="D303" s="40">
        <f t="shared" si="16"/>
        <v>1.135509900524978E-2</v>
      </c>
      <c r="E303" s="39">
        <f t="shared" si="17"/>
        <v>2.1583703560430815E-3</v>
      </c>
      <c r="F303" s="40">
        <f t="shared" si="18"/>
        <v>1.3513469361292862E-2</v>
      </c>
      <c r="H303" s="39">
        <f t="shared" si="19"/>
        <v>1.3513469361292862E-2</v>
      </c>
      <c r="L303" s="39"/>
      <c r="M303" s="39"/>
    </row>
    <row r="304" spans="1:13" x14ac:dyDescent="0.2">
      <c r="A304" s="87">
        <v>37666</v>
      </c>
      <c r="B304" s="39">
        <v>5.2419515625000246E-2</v>
      </c>
      <c r="C304" s="39">
        <v>6.3668383648999738E-2</v>
      </c>
      <c r="D304" s="40">
        <f t="shared" si="16"/>
        <v>1.1248868023999492E-2</v>
      </c>
      <c r="E304" s="39">
        <f t="shared" si="17"/>
        <v>2.149404461225557E-3</v>
      </c>
      <c r="F304" s="40">
        <f t="shared" si="18"/>
        <v>1.3398272485225049E-2</v>
      </c>
      <c r="H304" s="39">
        <f t="shared" si="19"/>
        <v>1.3398272485225049E-2</v>
      </c>
      <c r="L304" s="39"/>
      <c r="M304" s="39"/>
    </row>
    <row r="305" spans="1:13" x14ac:dyDescent="0.2">
      <c r="A305" s="87">
        <v>37669</v>
      </c>
      <c r="B305" s="39">
        <v>5.3753575624999828E-2</v>
      </c>
      <c r="C305" s="39">
        <v>6.5031224012250144E-2</v>
      </c>
      <c r="D305" s="40">
        <f t="shared" si="16"/>
        <v>1.1277648387250316E-2</v>
      </c>
      <c r="E305" s="39">
        <f t="shared" si="17"/>
        <v>2.1518335238839264E-3</v>
      </c>
      <c r="F305" s="40">
        <f t="shared" si="18"/>
        <v>1.3429481911134243E-2</v>
      </c>
      <c r="H305" s="39">
        <f t="shared" si="19"/>
        <v>1.3429481911134243E-2</v>
      </c>
      <c r="L305" s="39"/>
      <c r="M305" s="39"/>
    </row>
    <row r="306" spans="1:13" x14ac:dyDescent="0.2">
      <c r="A306" s="87">
        <v>37670</v>
      </c>
      <c r="B306" s="39">
        <v>5.3240375625000169E-2</v>
      </c>
      <c r="C306" s="39">
        <v>6.4623621636000106E-2</v>
      </c>
      <c r="D306" s="40">
        <f t="shared" si="16"/>
        <v>1.1383246010999937E-2</v>
      </c>
      <c r="E306" s="39">
        <f t="shared" si="17"/>
        <v>2.1607459633283944E-3</v>
      </c>
      <c r="F306" s="40">
        <f t="shared" si="18"/>
        <v>1.3543991974328332E-2</v>
      </c>
      <c r="H306" s="39">
        <f t="shared" si="19"/>
        <v>1.3543991974328332E-2</v>
      </c>
      <c r="L306" s="39"/>
      <c r="M306" s="39"/>
    </row>
    <row r="307" spans="1:13" x14ac:dyDescent="0.2">
      <c r="A307" s="87">
        <v>37671</v>
      </c>
      <c r="B307" s="39">
        <v>5.2906862656249887E-2</v>
      </c>
      <c r="C307" s="39">
        <v>6.4429650943999883E-2</v>
      </c>
      <c r="D307" s="40">
        <f t="shared" si="16"/>
        <v>1.1522788287749997E-2</v>
      </c>
      <c r="E307" s="39">
        <f t="shared" si="17"/>
        <v>2.1725233314860998E-3</v>
      </c>
      <c r="F307" s="40">
        <f t="shared" si="18"/>
        <v>1.3695311619236096E-2</v>
      </c>
      <c r="H307" s="39">
        <f t="shared" si="19"/>
        <v>1.3695311619236096E-2</v>
      </c>
      <c r="L307" s="39"/>
      <c r="M307" s="39"/>
    </row>
    <row r="308" spans="1:13" x14ac:dyDescent="0.2">
      <c r="A308" s="87">
        <v>37672</v>
      </c>
      <c r="B308" s="39">
        <v>5.2522105625000037E-2</v>
      </c>
      <c r="C308" s="39">
        <v>6.3851970623999721E-2</v>
      </c>
      <c r="D308" s="40">
        <f t="shared" si="16"/>
        <v>1.1329864998999684E-2</v>
      </c>
      <c r="E308" s="39">
        <f t="shared" si="17"/>
        <v>2.1562406059155732E-3</v>
      </c>
      <c r="F308" s="40">
        <f t="shared" si="18"/>
        <v>1.3486105604915257E-2</v>
      </c>
      <c r="H308" s="39">
        <f t="shared" si="19"/>
        <v>1.3486105604915257E-2</v>
      </c>
      <c r="L308" s="39"/>
      <c r="M308" s="39"/>
    </row>
    <row r="309" spans="1:13" x14ac:dyDescent="0.2">
      <c r="A309" s="87">
        <v>37673</v>
      </c>
      <c r="B309" s="39">
        <v>5.231693062499998E-2</v>
      </c>
      <c r="C309" s="39">
        <v>6.3817933640250013E-2</v>
      </c>
      <c r="D309" s="40">
        <f t="shared" si="16"/>
        <v>1.1501003015250033E-2</v>
      </c>
      <c r="E309" s="39">
        <f t="shared" si="17"/>
        <v>2.1706846544871025E-3</v>
      </c>
      <c r="F309" s="40">
        <f t="shared" si="18"/>
        <v>1.3671687669737136E-2</v>
      </c>
      <c r="H309" s="39">
        <f t="shared" si="19"/>
        <v>1.3671687669737136E-2</v>
      </c>
      <c r="L309" s="39"/>
      <c r="M309" s="39"/>
    </row>
    <row r="310" spans="1:13" x14ac:dyDescent="0.2">
      <c r="A310" s="87">
        <v>37676</v>
      </c>
      <c r="B310" s="39">
        <v>5.2663688036000078E-2</v>
      </c>
      <c r="C310" s="39">
        <v>6.4250140625000007E-2</v>
      </c>
      <c r="D310" s="40">
        <f t="shared" si="16"/>
        <v>1.1586452588999929E-2</v>
      </c>
      <c r="E310" s="39">
        <f t="shared" si="17"/>
        <v>2.1778965985115939E-3</v>
      </c>
      <c r="F310" s="40">
        <f t="shared" si="18"/>
        <v>1.3764349187511522E-2</v>
      </c>
      <c r="H310" s="39">
        <f t="shared" si="19"/>
        <v>1.3764349187511522E-2</v>
      </c>
      <c r="L310" s="39"/>
      <c r="M310" s="39"/>
    </row>
    <row r="311" spans="1:13" x14ac:dyDescent="0.2">
      <c r="A311" s="87">
        <v>37677</v>
      </c>
      <c r="B311" s="39">
        <v>5.2163062499999802E-2</v>
      </c>
      <c r="C311" s="39">
        <v>6.3913857444000133E-2</v>
      </c>
      <c r="D311" s="40">
        <f t="shared" si="16"/>
        <v>1.1750794944000331E-2</v>
      </c>
      <c r="E311" s="39">
        <f t="shared" si="17"/>
        <v>2.1917670932736278E-3</v>
      </c>
      <c r="F311" s="40">
        <f t="shared" si="18"/>
        <v>1.3942562037273959E-2</v>
      </c>
      <c r="H311" s="39">
        <f t="shared" si="19"/>
        <v>1.3942562037273959E-2</v>
      </c>
      <c r="L311" s="39"/>
      <c r="M311" s="39"/>
    </row>
    <row r="312" spans="1:13" x14ac:dyDescent="0.2">
      <c r="A312" s="87">
        <v>37678</v>
      </c>
      <c r="B312" s="39">
        <v>5.2419515625000246E-2</v>
      </c>
      <c r="C312" s="39">
        <v>6.4561714175999985E-2</v>
      </c>
      <c r="D312" s="40">
        <f t="shared" si="16"/>
        <v>1.2142198550999739E-2</v>
      </c>
      <c r="E312" s="39">
        <f t="shared" si="17"/>
        <v>2.2248015577043777E-3</v>
      </c>
      <c r="F312" s="40">
        <f t="shared" si="18"/>
        <v>1.4367000108704116E-2</v>
      </c>
      <c r="H312" s="39">
        <f t="shared" si="19"/>
        <v>1.4367000108704116E-2</v>
      </c>
      <c r="L312" s="39"/>
      <c r="M312" s="39"/>
    </row>
    <row r="313" spans="1:13" x14ac:dyDescent="0.2">
      <c r="A313" s="87">
        <v>37679</v>
      </c>
      <c r="B313" s="39">
        <v>5.1496430625000089E-2</v>
      </c>
      <c r="C313" s="39">
        <v>6.3621973720250136E-2</v>
      </c>
      <c r="D313" s="40">
        <f t="shared" si="16"/>
        <v>1.2125543095250046E-2</v>
      </c>
      <c r="E313" s="39">
        <f t="shared" si="17"/>
        <v>2.223395837239104E-3</v>
      </c>
      <c r="F313" s="40">
        <f t="shared" si="18"/>
        <v>1.434893893248915E-2</v>
      </c>
      <c r="H313" s="39">
        <f t="shared" si="19"/>
        <v>1.434893893248915E-2</v>
      </c>
      <c r="L313" s="39"/>
      <c r="M313" s="39"/>
    </row>
    <row r="314" spans="1:13" x14ac:dyDescent="0.2">
      <c r="A314" s="87">
        <v>37680</v>
      </c>
      <c r="B314" s="39">
        <v>5.1547702499999959E-2</v>
      </c>
      <c r="C314" s="39">
        <v>6.3503375169000176E-2</v>
      </c>
      <c r="D314" s="40">
        <f t="shared" si="16"/>
        <v>1.1955672669000217E-2</v>
      </c>
      <c r="E314" s="39">
        <f t="shared" si="17"/>
        <v>2.2090587732636179E-3</v>
      </c>
      <c r="F314" s="40">
        <f t="shared" si="18"/>
        <v>1.4164731442263835E-2</v>
      </c>
      <c r="H314" s="39">
        <f t="shared" si="19"/>
        <v>1.4164731442263835E-2</v>
      </c>
      <c r="L314" s="39"/>
      <c r="M314" s="39"/>
    </row>
    <row r="315" spans="1:13" x14ac:dyDescent="0.2">
      <c r="A315" s="87">
        <v>37683</v>
      </c>
      <c r="B315" s="39">
        <v>5.1650250000000231E-2</v>
      </c>
      <c r="C315" s="39">
        <v>6.3337348306249819E-2</v>
      </c>
      <c r="D315" s="40">
        <f t="shared" si="16"/>
        <v>1.1687098306249588E-2</v>
      </c>
      <c r="E315" s="39">
        <f t="shared" si="17"/>
        <v>2.1863910970474649E-3</v>
      </c>
      <c r="F315" s="40">
        <f t="shared" si="18"/>
        <v>1.3873489403297053E-2</v>
      </c>
      <c r="H315" s="39">
        <f t="shared" si="19"/>
        <v>1.3873489403297053E-2</v>
      </c>
      <c r="L315" s="39"/>
      <c r="M315" s="39"/>
    </row>
    <row r="316" spans="1:13" x14ac:dyDescent="0.2">
      <c r="A316" s="87">
        <v>37684</v>
      </c>
      <c r="B316" s="39">
        <v>5.0983780624999975E-2</v>
      </c>
      <c r="C316" s="39">
        <v>6.3334254760999853E-2</v>
      </c>
      <c r="D316" s="40">
        <f t="shared" si="16"/>
        <v>1.2350474135999878E-2</v>
      </c>
      <c r="E316" s="39">
        <f t="shared" si="17"/>
        <v>2.2423800170783895E-3</v>
      </c>
      <c r="F316" s="40">
        <f t="shared" si="18"/>
        <v>1.4592854153078268E-2</v>
      </c>
      <c r="H316" s="39">
        <f t="shared" si="19"/>
        <v>1.4592854153078268E-2</v>
      </c>
      <c r="L316" s="39"/>
      <c r="M316" s="39"/>
    </row>
    <row r="317" spans="1:13" x14ac:dyDescent="0.2">
      <c r="A317" s="87">
        <v>37685</v>
      </c>
      <c r="B317" s="39">
        <v>5.0778755624999894E-2</v>
      </c>
      <c r="C317" s="39">
        <v>6.2743470130250056E-2</v>
      </c>
      <c r="D317" s="40">
        <f t="shared" si="16"/>
        <v>1.1964714505250162E-2</v>
      </c>
      <c r="E317" s="39">
        <f t="shared" si="17"/>
        <v>2.2098219042431134E-3</v>
      </c>
      <c r="F317" s="40">
        <f t="shared" si="18"/>
        <v>1.4174536409493276E-2</v>
      </c>
      <c r="H317" s="39">
        <f t="shared" si="19"/>
        <v>1.4174536409493276E-2</v>
      </c>
      <c r="L317" s="39"/>
      <c r="M317" s="39"/>
    </row>
    <row r="318" spans="1:13" x14ac:dyDescent="0.2">
      <c r="A318" s="87">
        <v>37686</v>
      </c>
      <c r="B318" s="39">
        <v>5.1752802500000028E-2</v>
      </c>
      <c r="C318" s="39">
        <v>6.3628161652250048E-2</v>
      </c>
      <c r="D318" s="40">
        <f t="shared" si="16"/>
        <v>1.187535915225002E-2</v>
      </c>
      <c r="E318" s="39">
        <f t="shared" si="17"/>
        <v>2.2022803124499019E-3</v>
      </c>
      <c r="F318" s="40">
        <f t="shared" si="18"/>
        <v>1.4077639464699922E-2</v>
      </c>
      <c r="H318" s="39">
        <f t="shared" si="19"/>
        <v>1.4077639464699922E-2</v>
      </c>
      <c r="L318" s="39"/>
      <c r="M318" s="39"/>
    </row>
    <row r="319" spans="1:13" x14ac:dyDescent="0.2">
      <c r="A319" s="87">
        <v>37687</v>
      </c>
      <c r="B319" s="39">
        <v>5.2419515625000246E-2</v>
      </c>
      <c r="C319" s="39">
        <v>6.4533856406249868E-2</v>
      </c>
      <c r="D319" s="40">
        <f t="shared" si="16"/>
        <v>1.2114340781249622E-2</v>
      </c>
      <c r="E319" s="39">
        <f t="shared" si="17"/>
        <v>2.2224503619374678E-3</v>
      </c>
      <c r="F319" s="40">
        <f t="shared" si="18"/>
        <v>1.4336791143187089E-2</v>
      </c>
      <c r="H319" s="39">
        <f t="shared" si="19"/>
        <v>1.4336791143187089E-2</v>
      </c>
      <c r="L319" s="39"/>
      <c r="M319" s="39"/>
    </row>
    <row r="320" spans="1:13" x14ac:dyDescent="0.2">
      <c r="A320" s="87">
        <v>37690</v>
      </c>
      <c r="B320" s="39">
        <v>5.1188825624999934E-2</v>
      </c>
      <c r="C320" s="39">
        <v>6.3505437695999811E-2</v>
      </c>
      <c r="D320" s="40">
        <f t="shared" si="16"/>
        <v>1.2316612070999877E-2</v>
      </c>
      <c r="E320" s="39">
        <f t="shared" si="17"/>
        <v>2.2395220587923897E-3</v>
      </c>
      <c r="F320" s="40">
        <f t="shared" si="18"/>
        <v>1.4556134129792267E-2</v>
      </c>
      <c r="H320" s="39">
        <f t="shared" si="19"/>
        <v>1.4556134129792267E-2</v>
      </c>
      <c r="L320" s="39"/>
      <c r="M320" s="39"/>
    </row>
    <row r="321" spans="1:13" x14ac:dyDescent="0.2">
      <c r="A321" s="87">
        <v>37691</v>
      </c>
      <c r="B321" s="39">
        <v>5.0983780624999975E-2</v>
      </c>
      <c r="C321" s="39">
        <v>6.3074413025000053E-2</v>
      </c>
      <c r="D321" s="40">
        <f t="shared" si="16"/>
        <v>1.2090632400000079E-2</v>
      </c>
      <c r="E321" s="39">
        <f t="shared" si="17"/>
        <v>2.2204493745600065E-3</v>
      </c>
      <c r="F321" s="40">
        <f t="shared" si="18"/>
        <v>1.4311081774560086E-2</v>
      </c>
      <c r="H321" s="39">
        <f t="shared" si="19"/>
        <v>1.4311081774560086E-2</v>
      </c>
      <c r="L321" s="39"/>
      <c r="M321" s="39"/>
    </row>
    <row r="322" spans="1:13" x14ac:dyDescent="0.2">
      <c r="A322" s="87">
        <v>37692</v>
      </c>
      <c r="B322" s="39">
        <v>5.1768185806249756E-2</v>
      </c>
      <c r="C322" s="39">
        <v>6.3711700495999946E-2</v>
      </c>
      <c r="D322" s="40">
        <f t="shared" si="16"/>
        <v>1.194351468975019E-2</v>
      </c>
      <c r="E322" s="39">
        <f t="shared" si="17"/>
        <v>2.2080326398149159E-3</v>
      </c>
      <c r="F322" s="40">
        <f t="shared" si="18"/>
        <v>1.4151547329565105E-2</v>
      </c>
      <c r="H322" s="39">
        <f t="shared" si="19"/>
        <v>1.4151547329565105E-2</v>
      </c>
      <c r="L322" s="39"/>
      <c r="M322" s="39"/>
    </row>
    <row r="323" spans="1:13" x14ac:dyDescent="0.2">
      <c r="A323" s="87">
        <v>37693</v>
      </c>
      <c r="B323" s="39">
        <v>5.3599602500000065E-2</v>
      </c>
      <c r="C323" s="39">
        <v>6.5588578802250108E-2</v>
      </c>
      <c r="D323" s="40">
        <f t="shared" si="16"/>
        <v>1.1988976302250043E-2</v>
      </c>
      <c r="E323" s="39">
        <f t="shared" si="17"/>
        <v>2.2118695999099039E-3</v>
      </c>
      <c r="F323" s="40">
        <f t="shared" si="18"/>
        <v>1.4200845902159948E-2</v>
      </c>
      <c r="H323" s="39">
        <f t="shared" si="19"/>
        <v>1.4200845902159948E-2</v>
      </c>
      <c r="L323" s="39"/>
      <c r="M323" s="39"/>
    </row>
    <row r="324" spans="1:13" x14ac:dyDescent="0.2">
      <c r="A324" s="87">
        <v>37694</v>
      </c>
      <c r="B324" s="39">
        <v>5.4318239999999962E-2</v>
      </c>
      <c r="C324" s="39">
        <v>6.6713021124000127E-2</v>
      </c>
      <c r="D324" s="40">
        <f t="shared" si="16"/>
        <v>1.2394781124000165E-2</v>
      </c>
      <c r="E324" s="39">
        <f t="shared" si="17"/>
        <v>2.2461195268656141E-3</v>
      </c>
      <c r="F324" s="40">
        <f t="shared" si="18"/>
        <v>1.464090065086578E-2</v>
      </c>
      <c r="H324" s="39">
        <f t="shared" si="19"/>
        <v>1.464090065086578E-2</v>
      </c>
      <c r="L324" s="39"/>
      <c r="M324" s="39"/>
    </row>
    <row r="325" spans="1:13" x14ac:dyDescent="0.2">
      <c r="A325" s="87">
        <v>37697</v>
      </c>
      <c r="B325" s="39">
        <v>5.3496959999999927E-2</v>
      </c>
      <c r="C325" s="39">
        <v>6.5582385170250168E-2</v>
      </c>
      <c r="D325" s="40">
        <f t="shared" si="16"/>
        <v>1.2085425170250241E-2</v>
      </c>
      <c r="E325" s="39">
        <f t="shared" si="17"/>
        <v>2.2200098843691203E-3</v>
      </c>
      <c r="F325" s="40">
        <f t="shared" si="18"/>
        <v>1.4305435054619361E-2</v>
      </c>
      <c r="H325" s="39">
        <f t="shared" si="19"/>
        <v>1.4305435054619361E-2</v>
      </c>
      <c r="L325" s="39"/>
      <c r="M325" s="39"/>
    </row>
    <row r="326" spans="1:13" x14ac:dyDescent="0.2">
      <c r="A326" s="87">
        <v>37698</v>
      </c>
      <c r="B326" s="39">
        <v>5.4934409999999767E-2</v>
      </c>
      <c r="C326" s="39">
        <v>6.705801022500002E-2</v>
      </c>
      <c r="D326" s="40">
        <f t="shared" ref="D326:D389" si="20">C326-B326</f>
        <v>1.2123600225000253E-2</v>
      </c>
      <c r="E326" s="39">
        <f t="shared" ref="E326:E389" si="21">$B$1+$B$2*D326</f>
        <v>2.2232318589900215E-3</v>
      </c>
      <c r="F326" s="40">
        <f t="shared" ref="F326:F389" si="22">D326+E326</f>
        <v>1.4346832083990273E-2</v>
      </c>
      <c r="H326" s="39">
        <f t="shared" ref="H326:H389" si="23">AVERAGE(F326:G326)</f>
        <v>1.4346832083990273E-2</v>
      </c>
      <c r="L326" s="39"/>
      <c r="M326" s="39"/>
    </row>
    <row r="327" spans="1:13" x14ac:dyDescent="0.2">
      <c r="A327" s="87">
        <v>37699</v>
      </c>
      <c r="B327" s="39">
        <v>5.5823038556249927E-2</v>
      </c>
      <c r="C327" s="39">
        <v>6.8199763906249933E-2</v>
      </c>
      <c r="D327" s="40">
        <f t="shared" si="20"/>
        <v>1.2376725350000006E-2</v>
      </c>
      <c r="E327" s="39">
        <f t="shared" si="21"/>
        <v>2.2445956195400003E-3</v>
      </c>
      <c r="F327" s="40">
        <f t="shared" si="22"/>
        <v>1.4621320969540007E-2</v>
      </c>
      <c r="H327" s="39">
        <f t="shared" si="23"/>
        <v>1.4621320969540007E-2</v>
      </c>
      <c r="L327" s="39"/>
      <c r="M327" s="39"/>
    </row>
    <row r="328" spans="1:13" x14ac:dyDescent="0.2">
      <c r="A328" s="87">
        <v>37700</v>
      </c>
      <c r="B328" s="39">
        <v>5.6938205625000071E-2</v>
      </c>
      <c r="C328" s="39">
        <v>6.9199428441000244E-2</v>
      </c>
      <c r="D328" s="40">
        <f t="shared" si="20"/>
        <v>1.2261222816000172E-2</v>
      </c>
      <c r="E328" s="39">
        <f t="shared" si="21"/>
        <v>2.2348472056704146E-3</v>
      </c>
      <c r="F328" s="40">
        <f t="shared" si="22"/>
        <v>1.4496070021670587E-2</v>
      </c>
      <c r="H328" s="39">
        <f t="shared" si="23"/>
        <v>1.4496070021670587E-2</v>
      </c>
      <c r="L328" s="39"/>
      <c r="M328" s="39"/>
    </row>
    <row r="329" spans="1:13" x14ac:dyDescent="0.2">
      <c r="A329" s="87">
        <v>37701</v>
      </c>
      <c r="B329" s="39">
        <v>5.6886802499999778E-2</v>
      </c>
      <c r="C329" s="39">
        <v>6.9179782132250178E-2</v>
      </c>
      <c r="D329" s="40">
        <f t="shared" si="20"/>
        <v>1.22929796322504E-2</v>
      </c>
      <c r="E329" s="39">
        <f t="shared" si="21"/>
        <v>2.2375274809619339E-3</v>
      </c>
      <c r="F329" s="40">
        <f t="shared" si="22"/>
        <v>1.4530507113212333E-2</v>
      </c>
      <c r="H329" s="39">
        <f t="shared" si="23"/>
        <v>1.4530507113212333E-2</v>
      </c>
      <c r="L329" s="39"/>
      <c r="M329" s="39"/>
    </row>
    <row r="330" spans="1:13" x14ac:dyDescent="0.2">
      <c r="A330" s="87">
        <v>37704</v>
      </c>
      <c r="B330" s="39">
        <v>5.6578409999999968E-2</v>
      </c>
      <c r="C330" s="39">
        <v>6.9133252121000188E-2</v>
      </c>
      <c r="D330" s="40">
        <f t="shared" si="20"/>
        <v>1.255484212100022E-2</v>
      </c>
      <c r="E330" s="39">
        <f t="shared" si="21"/>
        <v>2.2596286750124184E-3</v>
      </c>
      <c r="F330" s="40">
        <f t="shared" si="22"/>
        <v>1.4814470796012639E-2</v>
      </c>
      <c r="H330" s="39">
        <f t="shared" si="23"/>
        <v>1.4814470796012639E-2</v>
      </c>
      <c r="L330" s="39"/>
      <c r="M330" s="39"/>
    </row>
    <row r="331" spans="1:13" x14ac:dyDescent="0.2">
      <c r="A331" s="87">
        <v>37705</v>
      </c>
      <c r="B331" s="39">
        <v>5.5961760000000194E-2</v>
      </c>
      <c r="C331" s="39">
        <v>6.8191495622250242E-2</v>
      </c>
      <c r="D331" s="40">
        <f t="shared" si="20"/>
        <v>1.2229735622250049E-2</v>
      </c>
      <c r="E331" s="39">
        <f t="shared" si="21"/>
        <v>2.232189686517904E-3</v>
      </c>
      <c r="F331" s="40">
        <f t="shared" si="22"/>
        <v>1.4461925308767953E-2</v>
      </c>
      <c r="H331" s="39">
        <f t="shared" si="23"/>
        <v>1.4461925308767953E-2</v>
      </c>
      <c r="L331" s="39"/>
      <c r="M331" s="39"/>
    </row>
    <row r="332" spans="1:13" x14ac:dyDescent="0.2">
      <c r="A332" s="87">
        <v>37706</v>
      </c>
      <c r="B332" s="39">
        <v>5.5525075156249715E-2</v>
      </c>
      <c r="C332" s="39">
        <v>6.8224568950249864E-2</v>
      </c>
      <c r="D332" s="40">
        <f t="shared" si="20"/>
        <v>1.269949379400015E-2</v>
      </c>
      <c r="E332" s="39">
        <f t="shared" si="21"/>
        <v>2.2718372762136124E-3</v>
      </c>
      <c r="F332" s="40">
        <f t="shared" si="22"/>
        <v>1.4971331070213763E-2</v>
      </c>
      <c r="H332" s="39">
        <f t="shared" si="23"/>
        <v>1.4971331070213763E-2</v>
      </c>
      <c r="L332" s="39"/>
      <c r="M332" s="39"/>
    </row>
    <row r="333" spans="1:13" x14ac:dyDescent="0.2">
      <c r="A333" s="87">
        <v>37707</v>
      </c>
      <c r="B333" s="39">
        <v>5.5088480624999825E-2</v>
      </c>
      <c r="C333" s="39">
        <v>6.803853814024996E-2</v>
      </c>
      <c r="D333" s="40">
        <f t="shared" si="20"/>
        <v>1.2950057515250135E-2</v>
      </c>
      <c r="E333" s="39">
        <f t="shared" si="21"/>
        <v>2.2929848542871112E-3</v>
      </c>
      <c r="F333" s="40">
        <f t="shared" si="22"/>
        <v>1.5243042369537246E-2</v>
      </c>
      <c r="H333" s="39">
        <f t="shared" si="23"/>
        <v>1.5243042369537246E-2</v>
      </c>
      <c r="L333" s="39"/>
      <c r="M333" s="39"/>
    </row>
    <row r="334" spans="1:13" x14ac:dyDescent="0.2">
      <c r="A334" s="87">
        <v>37708</v>
      </c>
      <c r="B334" s="39">
        <v>5.5088480624999825E-2</v>
      </c>
      <c r="C334" s="39">
        <v>6.7930027649000024E-2</v>
      </c>
      <c r="D334" s="40">
        <f t="shared" si="20"/>
        <v>1.2841547024000199E-2</v>
      </c>
      <c r="E334" s="39">
        <f t="shared" si="21"/>
        <v>2.2838265688256169E-3</v>
      </c>
      <c r="F334" s="40">
        <f t="shared" si="22"/>
        <v>1.5125373592825817E-2</v>
      </c>
      <c r="H334" s="39">
        <f t="shared" si="23"/>
        <v>1.5125373592825817E-2</v>
      </c>
      <c r="L334" s="39"/>
      <c r="M334" s="39"/>
    </row>
    <row r="335" spans="1:13" x14ac:dyDescent="0.2">
      <c r="A335" s="87">
        <v>37711</v>
      </c>
      <c r="B335" s="39">
        <v>5.4112889999999858E-2</v>
      </c>
      <c r="C335" s="39">
        <v>6.7167509443999851E-2</v>
      </c>
      <c r="D335" s="40">
        <f t="shared" si="20"/>
        <v>1.3054619443999993E-2</v>
      </c>
      <c r="E335" s="39">
        <f t="shared" si="21"/>
        <v>2.3018098810735996E-3</v>
      </c>
      <c r="F335" s="40">
        <f t="shared" si="22"/>
        <v>1.5356429325073593E-2</v>
      </c>
      <c r="H335" s="39">
        <f t="shared" si="23"/>
        <v>1.5356429325073593E-2</v>
      </c>
      <c r="L335" s="39"/>
      <c r="M335" s="39"/>
    </row>
    <row r="336" spans="1:13" x14ac:dyDescent="0.2">
      <c r="A336" s="87">
        <v>37712</v>
      </c>
      <c r="B336" s="39">
        <v>5.3650925624999957E-2</v>
      </c>
      <c r="C336" s="39">
        <v>6.6417655625000016E-2</v>
      </c>
      <c r="D336" s="40">
        <f t="shared" si="20"/>
        <v>1.2766730000000059E-2</v>
      </c>
      <c r="E336" s="39">
        <f t="shared" si="21"/>
        <v>2.2775120120000049E-3</v>
      </c>
      <c r="F336" s="40">
        <f t="shared" si="22"/>
        <v>1.5044242012000063E-2</v>
      </c>
      <c r="H336" s="39">
        <f t="shared" si="23"/>
        <v>1.5044242012000063E-2</v>
      </c>
      <c r="L336" s="39"/>
      <c r="M336" s="39"/>
    </row>
    <row r="337" spans="1:13" x14ac:dyDescent="0.2">
      <c r="A337" s="87">
        <v>37713</v>
      </c>
      <c r="B337" s="39">
        <v>5.4728999999999806E-2</v>
      </c>
      <c r="C337" s="39">
        <v>6.7572498756000021E-2</v>
      </c>
      <c r="D337" s="40">
        <f t="shared" si="20"/>
        <v>1.2843498756000216E-2</v>
      </c>
      <c r="E337" s="39">
        <f t="shared" si="21"/>
        <v>2.2839912950064181E-3</v>
      </c>
      <c r="F337" s="40">
        <f t="shared" si="22"/>
        <v>1.5127490051006633E-2</v>
      </c>
      <c r="H337" s="39">
        <f t="shared" si="23"/>
        <v>1.5127490051006633E-2</v>
      </c>
      <c r="L337" s="39"/>
      <c r="M337" s="39"/>
    </row>
    <row r="338" spans="1:13" x14ac:dyDescent="0.2">
      <c r="A338" s="87">
        <v>37714</v>
      </c>
      <c r="B338" s="39">
        <v>5.4831702500000024E-2</v>
      </c>
      <c r="C338" s="39">
        <v>6.7433016722250105E-2</v>
      </c>
      <c r="D338" s="40">
        <f t="shared" si="20"/>
        <v>1.2601314222250082E-2</v>
      </c>
      <c r="E338" s="39">
        <f t="shared" si="21"/>
        <v>2.2635509203579067E-3</v>
      </c>
      <c r="F338" s="40">
        <f t="shared" si="22"/>
        <v>1.4864865142607989E-2</v>
      </c>
      <c r="H338" s="39">
        <f t="shared" si="23"/>
        <v>1.4864865142607989E-2</v>
      </c>
      <c r="L338" s="39"/>
      <c r="M338" s="39"/>
    </row>
    <row r="339" spans="1:13" x14ac:dyDescent="0.2">
      <c r="A339" s="87">
        <v>37715</v>
      </c>
      <c r="B339" s="39">
        <v>5.5139840000000273E-2</v>
      </c>
      <c r="C339" s="39">
        <v>6.781325585025022E-2</v>
      </c>
      <c r="D339" s="40">
        <f t="shared" si="20"/>
        <v>1.2673415850249947E-2</v>
      </c>
      <c r="E339" s="39">
        <f t="shared" si="21"/>
        <v>2.2696362977610955E-3</v>
      </c>
      <c r="F339" s="40">
        <f t="shared" si="22"/>
        <v>1.4943052148011043E-2</v>
      </c>
      <c r="H339" s="39">
        <f t="shared" si="23"/>
        <v>1.4943052148011043E-2</v>
      </c>
      <c r="L339" s="39"/>
      <c r="M339" s="39"/>
    </row>
    <row r="340" spans="1:13" x14ac:dyDescent="0.2">
      <c r="A340" s="87">
        <v>37718</v>
      </c>
      <c r="B340" s="39">
        <v>5.6064522499999825E-2</v>
      </c>
      <c r="C340" s="39">
        <v>6.8632860009000041E-2</v>
      </c>
      <c r="D340" s="40">
        <f t="shared" si="20"/>
        <v>1.2568337509000216E-2</v>
      </c>
      <c r="E340" s="39">
        <f t="shared" si="21"/>
        <v>2.2607676857596178E-3</v>
      </c>
      <c r="F340" s="40">
        <f t="shared" si="22"/>
        <v>1.4829105194759834E-2</v>
      </c>
      <c r="H340" s="39">
        <f t="shared" si="23"/>
        <v>1.4829105194759834E-2</v>
      </c>
      <c r="L340" s="39"/>
      <c r="M340" s="39"/>
    </row>
    <row r="341" spans="1:13" x14ac:dyDescent="0.2">
      <c r="A341" s="87">
        <v>37719</v>
      </c>
      <c r="B341" s="39">
        <v>5.5191200625000159E-2</v>
      </c>
      <c r="C341" s="39">
        <v>6.7832889600000223E-2</v>
      </c>
      <c r="D341" s="40">
        <f t="shared" si="20"/>
        <v>1.2641688975000065E-2</v>
      </c>
      <c r="E341" s="39">
        <f t="shared" si="21"/>
        <v>2.2669585494900055E-3</v>
      </c>
      <c r="F341" s="40">
        <f t="shared" si="22"/>
        <v>1.490864752449007E-2</v>
      </c>
      <c r="H341" s="39">
        <f t="shared" si="23"/>
        <v>1.490864752449007E-2</v>
      </c>
      <c r="L341" s="39"/>
      <c r="M341" s="39"/>
    </row>
    <row r="342" spans="1:13" x14ac:dyDescent="0.2">
      <c r="A342" s="87">
        <v>37720</v>
      </c>
      <c r="B342" s="39">
        <v>5.4164225624999673E-2</v>
      </c>
      <c r="C342" s="39">
        <v>6.6399067556000224E-2</v>
      </c>
      <c r="D342" s="40">
        <f t="shared" si="20"/>
        <v>1.2234841931000551E-2</v>
      </c>
      <c r="E342" s="39">
        <f t="shared" si="21"/>
        <v>2.2326206589764466E-3</v>
      </c>
      <c r="F342" s="40">
        <f t="shared" si="22"/>
        <v>1.4467462589976998E-2</v>
      </c>
      <c r="H342" s="39">
        <f t="shared" si="23"/>
        <v>1.4467462589976998E-2</v>
      </c>
      <c r="L342" s="39"/>
      <c r="M342" s="39"/>
    </row>
    <row r="343" spans="1:13" x14ac:dyDescent="0.2">
      <c r="A343" s="87">
        <v>37721</v>
      </c>
      <c r="B343" s="39">
        <v>5.3240375625000169E-2</v>
      </c>
      <c r="C343" s="39">
        <v>6.5623676390250019E-2</v>
      </c>
      <c r="D343" s="40">
        <f t="shared" si="20"/>
        <v>1.2383300765249849E-2</v>
      </c>
      <c r="E343" s="39">
        <f t="shared" si="21"/>
        <v>2.2451505845870875E-3</v>
      </c>
      <c r="F343" s="40">
        <f t="shared" si="22"/>
        <v>1.4628451349836938E-2</v>
      </c>
      <c r="H343" s="39">
        <f t="shared" si="23"/>
        <v>1.4628451349836938E-2</v>
      </c>
      <c r="L343" s="39"/>
      <c r="M343" s="39"/>
    </row>
    <row r="344" spans="1:13" x14ac:dyDescent="0.2">
      <c r="A344" s="87">
        <v>37722</v>
      </c>
      <c r="B344" s="39">
        <v>5.3702249999999951E-2</v>
      </c>
      <c r="C344" s="39">
        <v>6.6146079392250146E-2</v>
      </c>
      <c r="D344" s="40">
        <f t="shared" si="20"/>
        <v>1.2443829392250194E-2</v>
      </c>
      <c r="E344" s="39">
        <f t="shared" si="21"/>
        <v>2.2502592007059164E-3</v>
      </c>
      <c r="F344" s="40">
        <f t="shared" si="22"/>
        <v>1.4694088592956111E-2</v>
      </c>
      <c r="H344" s="39">
        <f t="shared" si="23"/>
        <v>1.4694088592956111E-2</v>
      </c>
      <c r="L344" s="39"/>
      <c r="M344" s="39"/>
    </row>
    <row r="345" spans="1:13" x14ac:dyDescent="0.2">
      <c r="A345" s="87">
        <v>37725</v>
      </c>
      <c r="B345" s="39">
        <v>5.4266900625000059E-2</v>
      </c>
      <c r="C345" s="39">
        <v>6.6885508702249741E-2</v>
      </c>
      <c r="D345" s="40">
        <f t="shared" si="20"/>
        <v>1.2618608077249682E-2</v>
      </c>
      <c r="E345" s="39">
        <f t="shared" si="21"/>
        <v>2.2650105217198731E-3</v>
      </c>
      <c r="F345" s="40">
        <f t="shared" si="22"/>
        <v>1.4883618598969556E-2</v>
      </c>
      <c r="H345" s="39">
        <f t="shared" si="23"/>
        <v>1.4883618598969556E-2</v>
      </c>
      <c r="L345" s="39"/>
      <c r="M345" s="39"/>
    </row>
    <row r="346" spans="1:13" x14ac:dyDescent="0.2">
      <c r="A346" s="87">
        <v>37726</v>
      </c>
      <c r="B346" s="39">
        <v>5.4883055624999955E-2</v>
      </c>
      <c r="C346" s="39">
        <v>6.828968356100007E-2</v>
      </c>
      <c r="D346" s="40">
        <f t="shared" si="20"/>
        <v>1.3406627936000115E-2</v>
      </c>
      <c r="E346" s="39">
        <f t="shared" si="21"/>
        <v>2.3315193977984094E-3</v>
      </c>
      <c r="F346" s="40">
        <f t="shared" si="22"/>
        <v>1.5738147333798524E-2</v>
      </c>
      <c r="H346" s="39">
        <f t="shared" si="23"/>
        <v>1.5738147333798524E-2</v>
      </c>
      <c r="L346" s="39"/>
      <c r="M346" s="39"/>
    </row>
    <row r="347" spans="1:13" x14ac:dyDescent="0.2">
      <c r="A347" s="87">
        <v>37727</v>
      </c>
      <c r="B347" s="39">
        <v>5.4985765625000127E-2</v>
      </c>
      <c r="C347" s="39">
        <v>6.7878357924000099E-2</v>
      </c>
      <c r="D347" s="40">
        <f t="shared" si="20"/>
        <v>1.2892592298999972E-2</v>
      </c>
      <c r="E347" s="39">
        <f t="shared" si="21"/>
        <v>2.2881347900355975E-3</v>
      </c>
      <c r="F347" s="40">
        <f t="shared" si="22"/>
        <v>1.5180727089035569E-2</v>
      </c>
      <c r="H347" s="39">
        <f t="shared" si="23"/>
        <v>1.5180727089035569E-2</v>
      </c>
      <c r="L347" s="39"/>
      <c r="M347" s="39"/>
    </row>
    <row r="348" spans="1:13" x14ac:dyDescent="0.2">
      <c r="A348" s="87">
        <v>37728</v>
      </c>
      <c r="B348" s="39">
        <v>5.3804902500000251E-2</v>
      </c>
      <c r="C348" s="39">
        <v>6.6314390624999886E-2</v>
      </c>
      <c r="D348" s="40">
        <f t="shared" si="20"/>
        <v>1.2509488124999635E-2</v>
      </c>
      <c r="E348" s="39">
        <f t="shared" si="21"/>
        <v>2.255800797749969E-3</v>
      </c>
      <c r="F348" s="40">
        <f t="shared" si="22"/>
        <v>1.4765288922749604E-2</v>
      </c>
      <c r="H348" s="39">
        <f t="shared" si="23"/>
        <v>1.4765288922749604E-2</v>
      </c>
      <c r="L348" s="39"/>
      <c r="M348" s="39"/>
    </row>
    <row r="349" spans="1:13" x14ac:dyDescent="0.2">
      <c r="A349" s="87">
        <v>37733</v>
      </c>
      <c r="B349" s="39">
        <v>5.4164225624999673E-2</v>
      </c>
      <c r="C349" s="39">
        <v>6.7270815744000068E-2</v>
      </c>
      <c r="D349" s="40">
        <f t="shared" si="20"/>
        <v>1.3106590119000394E-2</v>
      </c>
      <c r="E349" s="39">
        <f t="shared" si="21"/>
        <v>2.3061962060436335E-3</v>
      </c>
      <c r="F349" s="40">
        <f t="shared" si="22"/>
        <v>1.5412786325044028E-2</v>
      </c>
      <c r="H349" s="39">
        <f t="shared" si="23"/>
        <v>1.5412786325044028E-2</v>
      </c>
      <c r="L349" s="39"/>
      <c r="M349" s="39"/>
    </row>
    <row r="350" spans="1:13" x14ac:dyDescent="0.2">
      <c r="A350" s="87">
        <v>37734</v>
      </c>
      <c r="B350" s="39">
        <v>5.4831702500000024E-2</v>
      </c>
      <c r="C350" s="39">
        <v>6.8061274370250002E-2</v>
      </c>
      <c r="D350" s="40">
        <f t="shared" si="20"/>
        <v>1.3229571870249979E-2</v>
      </c>
      <c r="E350" s="39">
        <f t="shared" si="21"/>
        <v>2.3165758658490981E-3</v>
      </c>
      <c r="F350" s="40">
        <f t="shared" si="22"/>
        <v>1.5546147736099077E-2</v>
      </c>
      <c r="H350" s="39">
        <f t="shared" si="23"/>
        <v>1.5546147736099077E-2</v>
      </c>
      <c r="L350" s="39"/>
      <c r="M350" s="39"/>
    </row>
    <row r="351" spans="1:13" x14ac:dyDescent="0.2">
      <c r="A351" s="87">
        <v>37735</v>
      </c>
      <c r="B351" s="39">
        <v>5.4061555624999924E-2</v>
      </c>
      <c r="C351" s="39">
        <v>6.7677891225000009E-2</v>
      </c>
      <c r="D351" s="40">
        <f t="shared" si="20"/>
        <v>1.3616335600000085E-2</v>
      </c>
      <c r="E351" s="39">
        <f t="shared" si="21"/>
        <v>2.349218724640007E-3</v>
      </c>
      <c r="F351" s="40">
        <f t="shared" si="22"/>
        <v>1.5965554324640092E-2</v>
      </c>
      <c r="H351" s="39">
        <f t="shared" si="23"/>
        <v>1.5965554324640092E-2</v>
      </c>
      <c r="L351" s="39"/>
      <c r="M351" s="39"/>
    </row>
    <row r="352" spans="1:13" x14ac:dyDescent="0.2">
      <c r="A352" s="87">
        <v>37739</v>
      </c>
      <c r="B352" s="39">
        <v>5.3035130625000093E-2</v>
      </c>
      <c r="C352" s="39">
        <v>6.6008755529000096E-2</v>
      </c>
      <c r="D352" s="40">
        <f t="shared" si="20"/>
        <v>1.2973624904000003E-2</v>
      </c>
      <c r="E352" s="39">
        <f t="shared" si="21"/>
        <v>2.2949739418976003E-3</v>
      </c>
      <c r="F352" s="40">
        <f t="shared" si="22"/>
        <v>1.5268598845897603E-2</v>
      </c>
      <c r="H352" s="39">
        <f t="shared" si="23"/>
        <v>1.5268598845897603E-2</v>
      </c>
      <c r="L352" s="39"/>
      <c r="M352" s="39"/>
    </row>
    <row r="353" spans="1:13" x14ac:dyDescent="0.2">
      <c r="A353" s="87">
        <v>37740</v>
      </c>
      <c r="B353" s="39">
        <v>5.3804902500000251E-2</v>
      </c>
      <c r="C353" s="39">
        <v>6.7347265625000041E-2</v>
      </c>
      <c r="D353" s="40">
        <f t="shared" si="20"/>
        <v>1.354236312499979E-2</v>
      </c>
      <c r="E353" s="39">
        <f t="shared" si="21"/>
        <v>2.3429754477499822E-3</v>
      </c>
      <c r="F353" s="40">
        <f t="shared" si="22"/>
        <v>1.5885338572749774E-2</v>
      </c>
      <c r="H353" s="39">
        <f t="shared" si="23"/>
        <v>1.5885338572749774E-2</v>
      </c>
      <c r="L353" s="39"/>
      <c r="M353" s="39"/>
    </row>
    <row r="354" spans="1:13" x14ac:dyDescent="0.2">
      <c r="A354" s="87">
        <v>37741</v>
      </c>
      <c r="B354" s="39">
        <v>5.3599602500000065E-2</v>
      </c>
      <c r="C354" s="39">
        <v>6.788765838224986E-2</v>
      </c>
      <c r="D354" s="40">
        <f t="shared" si="20"/>
        <v>1.4288055882249795E-2</v>
      </c>
      <c r="E354" s="39">
        <f t="shared" si="21"/>
        <v>2.4059119164618827E-3</v>
      </c>
      <c r="F354" s="40">
        <f t="shared" si="22"/>
        <v>1.6693967798711677E-2</v>
      </c>
      <c r="H354" s="39">
        <f t="shared" si="23"/>
        <v>1.6693967798711677E-2</v>
      </c>
      <c r="L354" s="39"/>
      <c r="M354" s="39"/>
    </row>
    <row r="355" spans="1:13" x14ac:dyDescent="0.2">
      <c r="A355" s="87">
        <v>37742</v>
      </c>
      <c r="B355" s="39">
        <v>5.293251562500001E-2</v>
      </c>
      <c r="C355" s="39">
        <v>6.6962977721000128E-2</v>
      </c>
      <c r="D355" s="40">
        <f t="shared" si="20"/>
        <v>1.4030462096000118E-2</v>
      </c>
      <c r="E355" s="39">
        <f t="shared" si="21"/>
        <v>2.3841710009024101E-3</v>
      </c>
      <c r="F355" s="40">
        <f t="shared" si="22"/>
        <v>1.6414633096902529E-2</v>
      </c>
      <c r="H355" s="39">
        <f t="shared" si="23"/>
        <v>1.6414633096902529E-2</v>
      </c>
      <c r="L355" s="39"/>
      <c r="M355" s="39"/>
    </row>
    <row r="356" spans="1:13" x14ac:dyDescent="0.2">
      <c r="A356" s="87">
        <v>37743</v>
      </c>
      <c r="B356" s="39">
        <v>5.293251562500001E-2</v>
      </c>
      <c r="C356" s="39">
        <v>6.6590119322249786E-2</v>
      </c>
      <c r="D356" s="40">
        <f t="shared" si="20"/>
        <v>1.3657603697249776E-2</v>
      </c>
      <c r="E356" s="39">
        <f t="shared" si="21"/>
        <v>2.352701752047881E-3</v>
      </c>
      <c r="F356" s="40">
        <f t="shared" si="22"/>
        <v>1.6010305449297657E-2</v>
      </c>
      <c r="H356" s="39">
        <f t="shared" si="23"/>
        <v>1.6010305449297657E-2</v>
      </c>
      <c r="L356" s="39"/>
      <c r="M356" s="39"/>
    </row>
    <row r="357" spans="1:13" x14ac:dyDescent="0.2">
      <c r="A357" s="87">
        <v>37746</v>
      </c>
      <c r="B357" s="39">
        <v>5.3856230625000112E-2</v>
      </c>
      <c r="C357" s="39">
        <v>6.6926825162250125E-2</v>
      </c>
      <c r="D357" s="40">
        <f t="shared" si="20"/>
        <v>1.3070594537250013E-2</v>
      </c>
      <c r="E357" s="39">
        <f t="shared" si="21"/>
        <v>2.303158178943901E-3</v>
      </c>
      <c r="F357" s="40">
        <f t="shared" si="22"/>
        <v>1.5373752716193914E-2</v>
      </c>
      <c r="H357" s="39">
        <f t="shared" si="23"/>
        <v>1.5373752716193914E-2</v>
      </c>
      <c r="L357" s="39"/>
      <c r="M357" s="39"/>
    </row>
    <row r="358" spans="1:13" x14ac:dyDescent="0.2">
      <c r="A358" s="87">
        <v>37747</v>
      </c>
      <c r="B358" s="39">
        <v>5.334300562499994E-2</v>
      </c>
      <c r="C358" s="39">
        <v>6.6522991076000126E-2</v>
      </c>
      <c r="D358" s="40">
        <f t="shared" si="20"/>
        <v>1.3179985451000187E-2</v>
      </c>
      <c r="E358" s="39">
        <f t="shared" si="21"/>
        <v>2.312390772064416E-3</v>
      </c>
      <c r="F358" s="40">
        <f t="shared" si="22"/>
        <v>1.5492376223064604E-2</v>
      </c>
      <c r="H358" s="39">
        <f t="shared" si="23"/>
        <v>1.5492376223064604E-2</v>
      </c>
      <c r="L358" s="39"/>
      <c r="M358" s="39"/>
    </row>
    <row r="359" spans="1:13" x14ac:dyDescent="0.2">
      <c r="A359" s="87">
        <v>37748</v>
      </c>
      <c r="B359" s="39">
        <v>5.236822249999995E-2</v>
      </c>
      <c r="C359" s="39">
        <v>6.5353233440249792E-2</v>
      </c>
      <c r="D359" s="40">
        <f t="shared" si="20"/>
        <v>1.2985010940249841E-2</v>
      </c>
      <c r="E359" s="39">
        <f t="shared" si="21"/>
        <v>2.2959349233570864E-3</v>
      </c>
      <c r="F359" s="40">
        <f t="shared" si="22"/>
        <v>1.5280945863606928E-2</v>
      </c>
      <c r="H359" s="39">
        <f t="shared" si="23"/>
        <v>1.5280945863606928E-2</v>
      </c>
      <c r="L359" s="39"/>
      <c r="M359" s="39"/>
    </row>
    <row r="360" spans="1:13" x14ac:dyDescent="0.2">
      <c r="A360" s="87">
        <v>37749</v>
      </c>
      <c r="B360" s="39">
        <v>5.1650250000000231E-2</v>
      </c>
      <c r="C360" s="39">
        <v>6.4405921700249724E-2</v>
      </c>
      <c r="D360" s="40">
        <f t="shared" si="20"/>
        <v>1.2755671700249493E-2</v>
      </c>
      <c r="E360" s="39">
        <f t="shared" si="21"/>
        <v>2.2765786915010574E-3</v>
      </c>
      <c r="F360" s="40">
        <f t="shared" si="22"/>
        <v>1.5032250391750551E-2</v>
      </c>
      <c r="H360" s="39">
        <f t="shared" si="23"/>
        <v>1.5032250391750551E-2</v>
      </c>
      <c r="L360" s="39"/>
      <c r="M360" s="39"/>
    </row>
    <row r="361" spans="1:13" x14ac:dyDescent="0.2">
      <c r="A361" s="87">
        <v>37750</v>
      </c>
      <c r="B361" s="39">
        <v>5.2265640000000113E-2</v>
      </c>
      <c r="C361" s="39">
        <v>6.4988912289000167E-2</v>
      </c>
      <c r="D361" s="40">
        <f t="shared" si="20"/>
        <v>1.2723272289000054E-2</v>
      </c>
      <c r="E361" s="39">
        <f t="shared" si="21"/>
        <v>2.2738441811916044E-3</v>
      </c>
      <c r="F361" s="40">
        <f t="shared" si="22"/>
        <v>1.4997116470191658E-2</v>
      </c>
      <c r="H361" s="39">
        <f t="shared" si="23"/>
        <v>1.4997116470191658E-2</v>
      </c>
      <c r="L361" s="39"/>
      <c r="M361" s="39"/>
    </row>
    <row r="362" spans="1:13" x14ac:dyDescent="0.2">
      <c r="A362" s="87">
        <v>37753</v>
      </c>
      <c r="B362" s="39">
        <v>5.1804080624999749E-2</v>
      </c>
      <c r="C362" s="39">
        <v>6.4556555302249796E-2</v>
      </c>
      <c r="D362" s="40">
        <f t="shared" si="20"/>
        <v>1.2752474677250047E-2</v>
      </c>
      <c r="E362" s="39">
        <f t="shared" si="21"/>
        <v>2.2763088627599038E-3</v>
      </c>
      <c r="F362" s="40">
        <f t="shared" si="22"/>
        <v>1.502878354000995E-2</v>
      </c>
      <c r="H362" s="39">
        <f t="shared" si="23"/>
        <v>1.502878354000995E-2</v>
      </c>
      <c r="L362" s="39"/>
      <c r="M362" s="39"/>
    </row>
    <row r="363" spans="1:13" x14ac:dyDescent="0.2">
      <c r="A363" s="87">
        <v>37754</v>
      </c>
      <c r="B363" s="39">
        <v>5.1855360000000239E-2</v>
      </c>
      <c r="C363" s="39">
        <v>6.4475046755999799E-2</v>
      </c>
      <c r="D363" s="40">
        <f t="shared" si="20"/>
        <v>1.261968675599956E-2</v>
      </c>
      <c r="E363" s="39">
        <f t="shared" si="21"/>
        <v>2.2651015622063625E-3</v>
      </c>
      <c r="F363" s="40">
        <f t="shared" si="22"/>
        <v>1.4884788318205923E-2</v>
      </c>
      <c r="H363" s="39">
        <f t="shared" si="23"/>
        <v>1.4884788318205923E-2</v>
      </c>
      <c r="L363" s="39"/>
      <c r="M363" s="39"/>
    </row>
    <row r="364" spans="1:13" x14ac:dyDescent="0.2">
      <c r="A364" s="87">
        <v>37755</v>
      </c>
      <c r="B364" s="39">
        <v>5.2214350625000128E-2</v>
      </c>
      <c r="C364" s="39">
        <v>6.4873333329000138E-2</v>
      </c>
      <c r="D364" s="40">
        <f t="shared" si="20"/>
        <v>1.265898270400001E-2</v>
      </c>
      <c r="E364" s="39">
        <f t="shared" si="21"/>
        <v>2.2684181402176009E-3</v>
      </c>
      <c r="F364" s="40">
        <f t="shared" si="22"/>
        <v>1.4927400844217611E-2</v>
      </c>
      <c r="H364" s="39">
        <f t="shared" si="23"/>
        <v>1.4927400844217611E-2</v>
      </c>
      <c r="L364" s="39"/>
      <c r="M364" s="39"/>
    </row>
    <row r="365" spans="1:13" x14ac:dyDescent="0.2">
      <c r="A365" s="87">
        <v>37756</v>
      </c>
      <c r="B365" s="39">
        <v>5.1650250000000231E-2</v>
      </c>
      <c r="C365" s="39">
        <v>6.3635380929000229E-2</v>
      </c>
      <c r="D365" s="40">
        <f t="shared" si="20"/>
        <v>1.1985130928999999E-2</v>
      </c>
      <c r="E365" s="39">
        <f t="shared" si="21"/>
        <v>2.2115450504075996E-3</v>
      </c>
      <c r="F365" s="40">
        <f t="shared" si="22"/>
        <v>1.4196675979407599E-2</v>
      </c>
      <c r="H365" s="39">
        <f t="shared" si="23"/>
        <v>1.4196675979407599E-2</v>
      </c>
      <c r="L365" s="39"/>
      <c r="M365" s="39"/>
    </row>
    <row r="366" spans="1:13" x14ac:dyDescent="0.2">
      <c r="A366" s="87">
        <v>37757</v>
      </c>
      <c r="B366" s="39">
        <v>5.2214350625000128E-2</v>
      </c>
      <c r="C366" s="39">
        <v>6.4153170084000122E-2</v>
      </c>
      <c r="D366" s="40">
        <f t="shared" si="20"/>
        <v>1.1938819458999994E-2</v>
      </c>
      <c r="E366" s="39">
        <f t="shared" si="21"/>
        <v>2.2076363623395995E-3</v>
      </c>
      <c r="F366" s="40">
        <f t="shared" si="22"/>
        <v>1.4146455821339594E-2</v>
      </c>
      <c r="H366" s="39">
        <f t="shared" si="23"/>
        <v>1.4146455821339594E-2</v>
      </c>
      <c r="L366" s="39"/>
      <c r="M366" s="39"/>
    </row>
    <row r="367" spans="1:13" x14ac:dyDescent="0.2">
      <c r="A367" s="87">
        <v>37760</v>
      </c>
      <c r="B367" s="39">
        <v>5.0676250625000252E-2</v>
      </c>
      <c r="C367" s="39">
        <v>6.2506377620249909E-2</v>
      </c>
      <c r="D367" s="40">
        <f t="shared" si="20"/>
        <v>1.1830126995249657E-2</v>
      </c>
      <c r="E367" s="39">
        <f t="shared" si="21"/>
        <v>2.1984627183990711E-3</v>
      </c>
      <c r="F367" s="40">
        <f t="shared" si="22"/>
        <v>1.4028589713648728E-2</v>
      </c>
      <c r="H367" s="39">
        <f t="shared" si="23"/>
        <v>1.4028589713648728E-2</v>
      </c>
      <c r="L367" s="39"/>
      <c r="M367" s="39"/>
    </row>
    <row r="368" spans="1:13" x14ac:dyDescent="0.2">
      <c r="A368" s="87">
        <v>37761</v>
      </c>
      <c r="B368" s="39">
        <v>5.0983780624999975E-2</v>
      </c>
      <c r="C368" s="39">
        <v>6.2829036096000213E-2</v>
      </c>
      <c r="D368" s="40">
        <f t="shared" si="20"/>
        <v>1.1845255471000238E-2</v>
      </c>
      <c r="E368" s="39">
        <f t="shared" si="21"/>
        <v>2.1997395617524198E-3</v>
      </c>
      <c r="F368" s="40">
        <f t="shared" si="22"/>
        <v>1.4044995032752658E-2</v>
      </c>
      <c r="H368" s="39">
        <f t="shared" si="23"/>
        <v>1.4044995032752658E-2</v>
      </c>
      <c r="L368" s="39"/>
      <c r="M368" s="39"/>
    </row>
    <row r="369" spans="1:13" x14ac:dyDescent="0.2">
      <c r="A369" s="87">
        <v>37762</v>
      </c>
      <c r="B369" s="39">
        <v>5.0420009999999849E-2</v>
      </c>
      <c r="C369" s="39">
        <v>6.243731651599993E-2</v>
      </c>
      <c r="D369" s="40">
        <f t="shared" si="20"/>
        <v>1.2017306516000081E-2</v>
      </c>
      <c r="E369" s="39">
        <f t="shared" si="21"/>
        <v>2.2142606699504068E-3</v>
      </c>
      <c r="F369" s="40">
        <f t="shared" si="22"/>
        <v>1.4231567185950488E-2</v>
      </c>
      <c r="H369" s="39">
        <f t="shared" si="23"/>
        <v>1.4231567185950488E-2</v>
      </c>
      <c r="L369" s="39"/>
      <c r="M369" s="39"/>
    </row>
    <row r="370" spans="1:13" x14ac:dyDescent="0.2">
      <c r="A370" s="87">
        <v>37763</v>
      </c>
      <c r="B370" s="39">
        <v>5.0881265625000172E-2</v>
      </c>
      <c r="C370" s="39">
        <v>6.2478546756000064E-2</v>
      </c>
      <c r="D370" s="40">
        <f t="shared" si="20"/>
        <v>1.1597281130999892E-2</v>
      </c>
      <c r="E370" s="39">
        <f t="shared" si="21"/>
        <v>2.1788105274563908E-3</v>
      </c>
      <c r="F370" s="40">
        <f t="shared" si="22"/>
        <v>1.3776091658456283E-2</v>
      </c>
      <c r="H370" s="39">
        <f t="shared" si="23"/>
        <v>1.3776091658456283E-2</v>
      </c>
      <c r="L370" s="39"/>
      <c r="M370" s="39"/>
    </row>
    <row r="371" spans="1:13" x14ac:dyDescent="0.2">
      <c r="A371" s="87">
        <v>37764</v>
      </c>
      <c r="B371" s="39">
        <v>5.026628062500027E-2</v>
      </c>
      <c r="C371" s="39">
        <v>6.1789076192249937E-2</v>
      </c>
      <c r="D371" s="40">
        <f t="shared" si="20"/>
        <v>1.1522795567249666E-2</v>
      </c>
      <c r="E371" s="39">
        <f t="shared" si="21"/>
        <v>2.1725239458758715E-3</v>
      </c>
      <c r="F371" s="40">
        <f t="shared" si="22"/>
        <v>1.3695319513125538E-2</v>
      </c>
      <c r="H371" s="39">
        <f t="shared" si="23"/>
        <v>1.3695319513125538E-2</v>
      </c>
      <c r="L371" s="39"/>
      <c r="M371" s="39"/>
    </row>
    <row r="372" spans="1:13" x14ac:dyDescent="0.2">
      <c r="A372" s="87">
        <v>37767</v>
      </c>
      <c r="B372" s="39">
        <v>5.0163800625000032E-2</v>
      </c>
      <c r="C372" s="39">
        <v>6.1915823049000229E-2</v>
      </c>
      <c r="D372" s="40">
        <f t="shared" si="20"/>
        <v>1.1752022424000197E-2</v>
      </c>
      <c r="E372" s="39">
        <f t="shared" si="21"/>
        <v>2.1918706925856167E-3</v>
      </c>
      <c r="F372" s="40">
        <f t="shared" si="22"/>
        <v>1.3943893116585813E-2</v>
      </c>
      <c r="H372" s="39">
        <f t="shared" si="23"/>
        <v>1.3943893116585813E-2</v>
      </c>
      <c r="L372" s="39"/>
      <c r="M372" s="39"/>
    </row>
    <row r="373" spans="1:13" x14ac:dyDescent="0.2">
      <c r="A373" s="87">
        <v>37768</v>
      </c>
      <c r="B373" s="39">
        <v>4.9753930625000109E-2</v>
      </c>
      <c r="C373" s="39">
        <v>6.1262590976000064E-2</v>
      </c>
      <c r="D373" s="40">
        <f t="shared" si="20"/>
        <v>1.1508660350999955E-2</v>
      </c>
      <c r="E373" s="39">
        <f t="shared" si="21"/>
        <v>2.1713309336243961E-3</v>
      </c>
      <c r="F373" s="40">
        <f t="shared" si="22"/>
        <v>1.3679991284624351E-2</v>
      </c>
      <c r="H373" s="39">
        <f t="shared" si="23"/>
        <v>1.3679991284624351E-2</v>
      </c>
      <c r="L373" s="39"/>
      <c r="M373" s="39"/>
    </row>
    <row r="374" spans="1:13" x14ac:dyDescent="0.2">
      <c r="A374" s="87">
        <v>37769</v>
      </c>
      <c r="B374" s="39">
        <v>5.0420009999999849E-2</v>
      </c>
      <c r="C374" s="39">
        <v>6.1832354756250041E-2</v>
      </c>
      <c r="D374" s="40">
        <f t="shared" si="20"/>
        <v>1.1412344756250192E-2</v>
      </c>
      <c r="E374" s="39">
        <f t="shared" si="21"/>
        <v>2.163201897427516E-3</v>
      </c>
      <c r="F374" s="40">
        <f t="shared" si="22"/>
        <v>1.3575546653677708E-2</v>
      </c>
      <c r="H374" s="39">
        <f t="shared" si="23"/>
        <v>1.3575546653677708E-2</v>
      </c>
      <c r="L374" s="39"/>
      <c r="M374" s="39"/>
    </row>
    <row r="375" spans="1:13" x14ac:dyDescent="0.2">
      <c r="A375" s="87">
        <v>37770</v>
      </c>
      <c r="B375" s="39">
        <v>5.0163800625000032E-2</v>
      </c>
      <c r="C375" s="39">
        <v>6.1965287288999749E-2</v>
      </c>
      <c r="D375" s="40">
        <f t="shared" si="20"/>
        <v>1.1801486663999716E-2</v>
      </c>
      <c r="E375" s="39">
        <f t="shared" si="21"/>
        <v>2.1960454744415761E-3</v>
      </c>
      <c r="F375" s="40">
        <f t="shared" si="22"/>
        <v>1.3997532138441293E-2</v>
      </c>
      <c r="H375" s="39">
        <f t="shared" si="23"/>
        <v>1.3997532138441293E-2</v>
      </c>
      <c r="L375" s="39"/>
      <c r="M375" s="39"/>
    </row>
    <row r="376" spans="1:13" x14ac:dyDescent="0.2">
      <c r="A376" s="87">
        <v>37771</v>
      </c>
      <c r="B376" s="39">
        <v>4.9856390624999802E-2</v>
      </c>
      <c r="C376" s="39">
        <v>6.1610819025000207E-2</v>
      </c>
      <c r="D376" s="40">
        <f t="shared" si="20"/>
        <v>1.1754428400000405E-2</v>
      </c>
      <c r="E376" s="39">
        <f t="shared" si="21"/>
        <v>2.1920737569600338E-3</v>
      </c>
      <c r="F376" s="40">
        <f t="shared" si="22"/>
        <v>1.3946502156960439E-2</v>
      </c>
      <c r="H376" s="39">
        <f t="shared" si="23"/>
        <v>1.3946502156960439E-2</v>
      </c>
      <c r="L376" s="39"/>
      <c r="M376" s="39"/>
    </row>
    <row r="377" spans="1:13" x14ac:dyDescent="0.2">
      <c r="A377" s="87">
        <v>37774</v>
      </c>
      <c r="B377" s="39">
        <v>5.062499999999992E-2</v>
      </c>
      <c r="C377" s="39">
        <v>6.2464116080999998E-2</v>
      </c>
      <c r="D377" s="40">
        <f t="shared" si="20"/>
        <v>1.1839116081000078E-2</v>
      </c>
      <c r="E377" s="39">
        <f t="shared" si="21"/>
        <v>2.1992213972364064E-3</v>
      </c>
      <c r="F377" s="40">
        <f t="shared" si="22"/>
        <v>1.4038337478236485E-2</v>
      </c>
      <c r="H377" s="39">
        <f t="shared" si="23"/>
        <v>1.4038337478236485E-2</v>
      </c>
      <c r="L377" s="39"/>
      <c r="M377" s="39"/>
    </row>
    <row r="378" spans="1:13" x14ac:dyDescent="0.2">
      <c r="A378" s="87">
        <v>37775</v>
      </c>
      <c r="B378" s="39">
        <v>5.0778755624999894E-2</v>
      </c>
      <c r="C378" s="39">
        <v>6.263316728099988E-2</v>
      </c>
      <c r="D378" s="40">
        <f t="shared" si="20"/>
        <v>1.1854411655999986E-2</v>
      </c>
      <c r="E378" s="39">
        <f t="shared" si="21"/>
        <v>2.200512343766399E-3</v>
      </c>
      <c r="F378" s="40">
        <f t="shared" si="22"/>
        <v>1.4054923999766385E-2</v>
      </c>
      <c r="H378" s="39">
        <f t="shared" si="23"/>
        <v>1.4054923999766385E-2</v>
      </c>
      <c r="L378" s="39"/>
      <c r="M378" s="39"/>
    </row>
    <row r="379" spans="1:13" x14ac:dyDescent="0.2">
      <c r="A379" s="87">
        <v>37776</v>
      </c>
      <c r="B379" s="39">
        <v>5.0061325625000208E-2</v>
      </c>
      <c r="C379" s="39">
        <v>6.1589181890249867E-2</v>
      </c>
      <c r="D379" s="40">
        <f t="shared" si="20"/>
        <v>1.1527856265249659E-2</v>
      </c>
      <c r="E379" s="39">
        <f t="shared" si="21"/>
        <v>2.1729510687870709E-3</v>
      </c>
      <c r="F379" s="40">
        <f t="shared" si="22"/>
        <v>1.3700807334036729E-2</v>
      </c>
      <c r="H379" s="39">
        <f t="shared" si="23"/>
        <v>1.3700807334036729E-2</v>
      </c>
      <c r="L379" s="39"/>
      <c r="M379" s="39"/>
    </row>
    <row r="380" spans="1:13" x14ac:dyDescent="0.2">
      <c r="A380" s="87">
        <v>37777</v>
      </c>
      <c r="B380" s="39">
        <v>5.026628062500027E-2</v>
      </c>
      <c r="C380" s="39">
        <v>6.1824111152250172E-2</v>
      </c>
      <c r="D380" s="40">
        <f t="shared" si="20"/>
        <v>1.1557830527249902E-2</v>
      </c>
      <c r="E380" s="39">
        <f t="shared" si="21"/>
        <v>2.1754808964998917E-3</v>
      </c>
      <c r="F380" s="40">
        <f t="shared" si="22"/>
        <v>1.3733311423749794E-2</v>
      </c>
      <c r="H380" s="39">
        <f t="shared" si="23"/>
        <v>1.3733311423749794E-2</v>
      </c>
      <c r="L380" s="39"/>
      <c r="M380" s="39"/>
    </row>
    <row r="381" spans="1:13" x14ac:dyDescent="0.2">
      <c r="A381" s="87">
        <v>37778</v>
      </c>
      <c r="B381" s="39">
        <v>4.8985639999999941E-2</v>
      </c>
      <c r="C381" s="39">
        <v>6.0052479332250108E-2</v>
      </c>
      <c r="D381" s="40">
        <f t="shared" si="20"/>
        <v>1.1066839332250167E-2</v>
      </c>
      <c r="E381" s="39">
        <f t="shared" si="21"/>
        <v>2.1340412396419141E-3</v>
      </c>
      <c r="F381" s="40">
        <f t="shared" si="22"/>
        <v>1.320088057189208E-2</v>
      </c>
      <c r="H381" s="39">
        <f t="shared" si="23"/>
        <v>1.320088057189208E-2</v>
      </c>
      <c r="L381" s="39"/>
      <c r="M381" s="39"/>
    </row>
    <row r="382" spans="1:13" x14ac:dyDescent="0.2">
      <c r="A382" s="87">
        <v>37782</v>
      </c>
      <c r="B382" s="39">
        <v>4.8627200624999922E-2</v>
      </c>
      <c r="C382" s="39">
        <v>5.9752890249000323E-2</v>
      </c>
      <c r="D382" s="40">
        <f t="shared" si="20"/>
        <v>1.1125689624000401E-2</v>
      </c>
      <c r="E382" s="39">
        <f t="shared" si="21"/>
        <v>2.1390082042656339E-3</v>
      </c>
      <c r="F382" s="40">
        <f t="shared" si="22"/>
        <v>1.3264697828266035E-2</v>
      </c>
      <c r="H382" s="39">
        <f t="shared" si="23"/>
        <v>1.3264697828266035E-2</v>
      </c>
      <c r="L382" s="39"/>
      <c r="M382" s="39"/>
    </row>
    <row r="383" spans="1:13" x14ac:dyDescent="0.2">
      <c r="A383" s="87">
        <v>37783</v>
      </c>
      <c r="B383" s="39">
        <v>4.780814062499994E-2</v>
      </c>
      <c r="C383" s="39">
        <v>5.8828652035999962E-2</v>
      </c>
      <c r="D383" s="40">
        <f t="shared" si="20"/>
        <v>1.1020511411000022E-2</v>
      </c>
      <c r="E383" s="39">
        <f t="shared" si="21"/>
        <v>2.1301311630884017E-3</v>
      </c>
      <c r="F383" s="40">
        <f t="shared" si="22"/>
        <v>1.3150642574088423E-2</v>
      </c>
      <c r="H383" s="39">
        <f t="shared" si="23"/>
        <v>1.3150642574088423E-2</v>
      </c>
      <c r="L383" s="39"/>
      <c r="M383" s="39"/>
    </row>
    <row r="384" spans="1:13" x14ac:dyDescent="0.2">
      <c r="A384" s="87">
        <v>37784</v>
      </c>
      <c r="B384" s="39">
        <v>4.8115250625000217E-2</v>
      </c>
      <c r="C384" s="39">
        <v>5.9365855025000025E-2</v>
      </c>
      <c r="D384" s="40">
        <f t="shared" si="20"/>
        <v>1.1250604399999808E-2</v>
      </c>
      <c r="E384" s="39">
        <f t="shared" si="21"/>
        <v>2.1495510113599837E-3</v>
      </c>
      <c r="F384" s="40">
        <f t="shared" si="22"/>
        <v>1.3400155411359792E-2</v>
      </c>
      <c r="H384" s="39">
        <f t="shared" si="23"/>
        <v>1.3400155411359792E-2</v>
      </c>
      <c r="L384" s="39"/>
      <c r="M384" s="39"/>
    </row>
    <row r="385" spans="1:13" x14ac:dyDescent="0.2">
      <c r="A385" s="87">
        <v>37785</v>
      </c>
      <c r="B385" s="39">
        <v>4.7859322499999912E-2</v>
      </c>
      <c r="C385" s="39">
        <v>5.8266895840999977E-2</v>
      </c>
      <c r="D385" s="40">
        <f t="shared" si="20"/>
        <v>1.0407573341000065E-2</v>
      </c>
      <c r="E385" s="39">
        <f t="shared" si="21"/>
        <v>2.0783991899804054E-3</v>
      </c>
      <c r="F385" s="40">
        <f t="shared" si="22"/>
        <v>1.2485972530980469E-2</v>
      </c>
      <c r="H385" s="39">
        <f t="shared" si="23"/>
        <v>1.2485972530980469E-2</v>
      </c>
      <c r="L385" s="39"/>
      <c r="M385" s="39"/>
    </row>
    <row r="386" spans="1:13" x14ac:dyDescent="0.2">
      <c r="A386" s="87">
        <v>37788</v>
      </c>
      <c r="B386" s="39">
        <v>4.780814062499994E-2</v>
      </c>
      <c r="C386" s="39">
        <v>5.8497341889000243E-2</v>
      </c>
      <c r="D386" s="40">
        <f t="shared" si="20"/>
        <v>1.0689201264000303E-2</v>
      </c>
      <c r="E386" s="39">
        <f t="shared" si="21"/>
        <v>2.1021685866816258E-3</v>
      </c>
      <c r="F386" s="40">
        <f t="shared" si="22"/>
        <v>1.2791369850681928E-2</v>
      </c>
      <c r="H386" s="39">
        <f t="shared" si="23"/>
        <v>1.2791369850681928E-2</v>
      </c>
      <c r="L386" s="39"/>
      <c r="M386" s="39"/>
    </row>
    <row r="387" spans="1:13" x14ac:dyDescent="0.2">
      <c r="A387" s="87">
        <v>37789</v>
      </c>
      <c r="B387" s="39">
        <v>4.8780810000000008E-2</v>
      </c>
      <c r="C387" s="39">
        <v>5.9151780800999809E-2</v>
      </c>
      <c r="D387" s="40">
        <f t="shared" si="20"/>
        <v>1.0370970800999801E-2</v>
      </c>
      <c r="E387" s="39">
        <f t="shared" si="21"/>
        <v>2.075309935604383E-3</v>
      </c>
      <c r="F387" s="40">
        <f t="shared" si="22"/>
        <v>1.2446280736604184E-2</v>
      </c>
      <c r="H387" s="39">
        <f t="shared" si="23"/>
        <v>1.2446280736604184E-2</v>
      </c>
      <c r="L387" s="39"/>
      <c r="M387" s="39"/>
    </row>
    <row r="388" spans="1:13" x14ac:dyDescent="0.2">
      <c r="A388" s="87">
        <v>37790</v>
      </c>
      <c r="B388" s="39">
        <v>4.9600249999999901E-2</v>
      </c>
      <c r="C388" s="39">
        <v>5.974877248100019E-2</v>
      </c>
      <c r="D388" s="40">
        <f t="shared" si="20"/>
        <v>1.0148522481000288E-2</v>
      </c>
      <c r="E388" s="39">
        <f t="shared" si="21"/>
        <v>2.0565352973964243E-3</v>
      </c>
      <c r="F388" s="40">
        <f t="shared" si="22"/>
        <v>1.2205057778396713E-2</v>
      </c>
      <c r="H388" s="39">
        <f t="shared" si="23"/>
        <v>1.2205057778396713E-2</v>
      </c>
      <c r="L388" s="39"/>
      <c r="M388" s="39"/>
    </row>
    <row r="389" spans="1:13" x14ac:dyDescent="0.2">
      <c r="A389" s="87">
        <v>37791</v>
      </c>
      <c r="B389" s="39">
        <v>4.9600249999999901E-2</v>
      </c>
      <c r="C389" s="39">
        <v>6.045199730625006E-2</v>
      </c>
      <c r="D389" s="40">
        <f t="shared" si="20"/>
        <v>1.0851747306250159E-2</v>
      </c>
      <c r="E389" s="39">
        <f t="shared" si="21"/>
        <v>2.1158874726475135E-3</v>
      </c>
      <c r="F389" s="40">
        <f t="shared" si="22"/>
        <v>1.2967634778897673E-2</v>
      </c>
      <c r="H389" s="39">
        <f t="shared" si="23"/>
        <v>1.2967634778897673E-2</v>
      </c>
      <c r="L389" s="39"/>
      <c r="M389" s="39"/>
    </row>
    <row r="390" spans="1:13" x14ac:dyDescent="0.2">
      <c r="A390" s="87">
        <v>37792</v>
      </c>
      <c r="B390" s="39">
        <v>4.9958855624999909E-2</v>
      </c>
      <c r="C390" s="39">
        <v>6.0691950200999711E-2</v>
      </c>
      <c r="D390" s="40">
        <f t="shared" ref="D390:D453" si="24">C390-B390</f>
        <v>1.0733094575999802E-2</v>
      </c>
      <c r="E390" s="39">
        <f t="shared" ref="E390:E453" si="25">$B$1+$B$2*D390</f>
        <v>2.1058731822143832E-3</v>
      </c>
      <c r="F390" s="40">
        <f t="shared" ref="F390:F453" si="26">D390+E390</f>
        <v>1.2838967758214186E-2</v>
      </c>
      <c r="H390" s="39">
        <f t="shared" ref="H390:H453" si="27">AVERAGE(F390:G390)</f>
        <v>1.2838967758214186E-2</v>
      </c>
      <c r="L390" s="39"/>
      <c r="M390" s="39"/>
    </row>
    <row r="391" spans="1:13" x14ac:dyDescent="0.2">
      <c r="A391" s="87">
        <v>37795</v>
      </c>
      <c r="B391" s="39">
        <v>4.9958855624999909E-2</v>
      </c>
      <c r="C391" s="39">
        <v>6.0487010200249935E-2</v>
      </c>
      <c r="D391" s="40">
        <f t="shared" si="24"/>
        <v>1.0528154575250026E-2</v>
      </c>
      <c r="E391" s="39">
        <f t="shared" si="25"/>
        <v>2.0885762461511021E-3</v>
      </c>
      <c r="F391" s="40">
        <f t="shared" si="26"/>
        <v>1.2616730821401127E-2</v>
      </c>
      <c r="H391" s="39">
        <f t="shared" si="27"/>
        <v>1.2616730821401127E-2</v>
      </c>
      <c r="L391" s="39"/>
      <c r="M391" s="39"/>
    </row>
    <row r="392" spans="1:13" x14ac:dyDescent="0.2">
      <c r="A392" s="87">
        <v>37796</v>
      </c>
      <c r="B392" s="39">
        <v>4.9344140625000144E-2</v>
      </c>
      <c r="C392" s="39">
        <v>5.9855837048999883E-2</v>
      </c>
      <c r="D392" s="40">
        <f t="shared" si="24"/>
        <v>1.0511696423999739E-2</v>
      </c>
      <c r="E392" s="39">
        <f t="shared" si="25"/>
        <v>2.0871871781855782E-3</v>
      </c>
      <c r="F392" s="40">
        <f t="shared" si="26"/>
        <v>1.2598883602185317E-2</v>
      </c>
      <c r="H392" s="39">
        <f t="shared" si="27"/>
        <v>1.2598883602185317E-2</v>
      </c>
      <c r="L392" s="39"/>
      <c r="M392" s="39"/>
    </row>
    <row r="393" spans="1:13" x14ac:dyDescent="0.2">
      <c r="A393" s="87">
        <v>37797</v>
      </c>
      <c r="B393" s="39">
        <v>4.9344140625000144E-2</v>
      </c>
      <c r="C393" s="39">
        <v>5.9740536968999836E-2</v>
      </c>
      <c r="D393" s="40">
        <f t="shared" si="24"/>
        <v>1.0396396343999692E-2</v>
      </c>
      <c r="E393" s="39">
        <f t="shared" si="25"/>
        <v>2.077455851433574E-3</v>
      </c>
      <c r="F393" s="40">
        <f t="shared" si="26"/>
        <v>1.2473852195433266E-2</v>
      </c>
      <c r="H393" s="39">
        <f t="shared" si="27"/>
        <v>1.2473852195433266E-2</v>
      </c>
      <c r="L393" s="39"/>
      <c r="M393" s="39"/>
    </row>
    <row r="394" spans="1:13" x14ac:dyDescent="0.2">
      <c r="A394" s="87">
        <v>37798</v>
      </c>
      <c r="B394" s="39">
        <v>5.1598975624999932E-2</v>
      </c>
      <c r="C394" s="39">
        <v>6.2269311560250173E-2</v>
      </c>
      <c r="D394" s="40">
        <f t="shared" si="24"/>
        <v>1.0670335935250241E-2</v>
      </c>
      <c r="E394" s="39">
        <f t="shared" si="25"/>
        <v>2.1005763529351202E-3</v>
      </c>
      <c r="F394" s="40">
        <f t="shared" si="26"/>
        <v>1.2770912288185362E-2</v>
      </c>
      <c r="H394" s="39">
        <f t="shared" si="27"/>
        <v>1.2770912288185362E-2</v>
      </c>
      <c r="L394" s="39"/>
      <c r="M394" s="39"/>
    </row>
    <row r="395" spans="1:13" x14ac:dyDescent="0.2">
      <c r="A395" s="87">
        <v>37799</v>
      </c>
      <c r="B395" s="39">
        <v>5.236822249999995E-2</v>
      </c>
      <c r="C395" s="39">
        <v>6.2748624608999881E-2</v>
      </c>
      <c r="D395" s="40">
        <f t="shared" si="24"/>
        <v>1.0380402108999931E-2</v>
      </c>
      <c r="E395" s="39">
        <f t="shared" si="25"/>
        <v>2.0761059379995942E-3</v>
      </c>
      <c r="F395" s="40">
        <f t="shared" si="26"/>
        <v>1.2456508046999526E-2</v>
      </c>
      <c r="H395" s="39">
        <f t="shared" si="27"/>
        <v>1.2456508046999526E-2</v>
      </c>
      <c r="L395" s="39"/>
      <c r="M395" s="39"/>
    </row>
    <row r="396" spans="1:13" x14ac:dyDescent="0.2">
      <c r="A396" s="88">
        <v>37802</v>
      </c>
      <c r="B396" s="39">
        <v>5.2111775625000023E-2</v>
      </c>
      <c r="C396" s="39">
        <v>6.2600180625000279E-2</v>
      </c>
      <c r="D396" s="40">
        <f t="shared" si="24"/>
        <v>1.0488405000000256E-2</v>
      </c>
      <c r="E396" s="39">
        <f t="shared" si="25"/>
        <v>2.0852213820000214E-3</v>
      </c>
      <c r="F396" s="40">
        <f t="shared" si="26"/>
        <v>1.2573626382000278E-2</v>
      </c>
      <c r="H396" s="39">
        <f t="shared" si="27"/>
        <v>1.2573626382000278E-2</v>
      </c>
      <c r="I396" s="90">
        <f>AVERAGE(H146:H396)</f>
        <v>1.3739299771415374E-2</v>
      </c>
      <c r="L396" s="39"/>
      <c r="M396" s="39"/>
    </row>
    <row r="397" spans="1:13" x14ac:dyDescent="0.2">
      <c r="A397" s="87">
        <v>37803</v>
      </c>
      <c r="B397" s="39">
        <v>5.2060490000000126E-2</v>
      </c>
      <c r="C397" s="39">
        <v>6.2808417475999967E-2</v>
      </c>
      <c r="D397" s="40">
        <f t="shared" si="24"/>
        <v>1.0747927475999841E-2</v>
      </c>
      <c r="E397" s="39">
        <f t="shared" si="25"/>
        <v>2.1071250789743865E-3</v>
      </c>
      <c r="F397" s="40">
        <f t="shared" si="26"/>
        <v>1.2855052554974229E-2</v>
      </c>
      <c r="H397" s="39">
        <f t="shared" si="27"/>
        <v>1.2855052554974229E-2</v>
      </c>
      <c r="L397" s="39"/>
      <c r="M397" s="39"/>
    </row>
    <row r="398" spans="1:13" x14ac:dyDescent="0.2">
      <c r="A398" s="87">
        <v>37804</v>
      </c>
      <c r="B398" s="39">
        <v>5.2829905625000118E-2</v>
      </c>
      <c r="C398" s="39">
        <v>6.2893986056250073E-2</v>
      </c>
      <c r="D398" s="40">
        <f t="shared" si="24"/>
        <v>1.0064080431249955E-2</v>
      </c>
      <c r="E398" s="39">
        <f t="shared" si="25"/>
        <v>2.0494083883974964E-3</v>
      </c>
      <c r="F398" s="40">
        <f t="shared" si="26"/>
        <v>1.2113488819647453E-2</v>
      </c>
      <c r="H398" s="39">
        <f t="shared" si="27"/>
        <v>1.2113488819647453E-2</v>
      </c>
      <c r="L398" s="39"/>
      <c r="M398" s="39"/>
    </row>
    <row r="399" spans="1:13" x14ac:dyDescent="0.2">
      <c r="A399" s="87">
        <v>37805</v>
      </c>
      <c r="B399" s="39">
        <v>5.2419515625000246E-2</v>
      </c>
      <c r="C399" s="39">
        <v>6.255894802499995E-2</v>
      </c>
      <c r="D399" s="40">
        <f t="shared" si="24"/>
        <v>1.0139432399999704E-2</v>
      </c>
      <c r="E399" s="39">
        <f t="shared" si="25"/>
        <v>2.0557680945599748E-3</v>
      </c>
      <c r="F399" s="40">
        <f t="shared" si="26"/>
        <v>1.2195200494559678E-2</v>
      </c>
      <c r="H399" s="39">
        <f t="shared" si="27"/>
        <v>1.2195200494559678E-2</v>
      </c>
      <c r="L399" s="39"/>
      <c r="M399" s="39"/>
    </row>
    <row r="400" spans="1:13" x14ac:dyDescent="0.2">
      <c r="A400" s="87">
        <v>37806</v>
      </c>
      <c r="B400" s="39">
        <v>5.2727300624999973E-2</v>
      </c>
      <c r="C400" s="39">
        <v>6.3083692540250036E-2</v>
      </c>
      <c r="D400" s="40">
        <f t="shared" si="24"/>
        <v>1.0356391915250063E-2</v>
      </c>
      <c r="E400" s="39">
        <f t="shared" si="25"/>
        <v>2.0740794776471054E-3</v>
      </c>
      <c r="F400" s="40">
        <f t="shared" si="26"/>
        <v>1.2430471392897168E-2</v>
      </c>
      <c r="H400" s="39">
        <f t="shared" si="27"/>
        <v>1.2430471392897168E-2</v>
      </c>
      <c r="L400" s="39"/>
      <c r="M400" s="39"/>
    </row>
    <row r="401" spans="1:13" x14ac:dyDescent="0.2">
      <c r="A401" s="87">
        <v>37809</v>
      </c>
      <c r="B401" s="39">
        <v>5.2624700625000242E-2</v>
      </c>
      <c r="C401" s="39">
        <v>6.2887800260250204E-2</v>
      </c>
      <c r="D401" s="40">
        <f t="shared" si="24"/>
        <v>1.0263099635249961E-2</v>
      </c>
      <c r="E401" s="39">
        <f t="shared" si="25"/>
        <v>2.0662056092150966E-3</v>
      </c>
      <c r="F401" s="40">
        <f t="shared" si="26"/>
        <v>1.2329305244465058E-2</v>
      </c>
      <c r="H401" s="39">
        <f t="shared" si="27"/>
        <v>1.2329305244465058E-2</v>
      </c>
      <c r="L401" s="39"/>
      <c r="M401" s="39"/>
    </row>
    <row r="402" spans="1:13" x14ac:dyDescent="0.2">
      <c r="A402" s="87">
        <v>37810</v>
      </c>
      <c r="B402" s="39">
        <v>5.3189062500000217E-2</v>
      </c>
      <c r="C402" s="39">
        <v>6.4028352806250188E-2</v>
      </c>
      <c r="D402" s="40">
        <f t="shared" si="24"/>
        <v>1.0839290306249971E-2</v>
      </c>
      <c r="E402" s="39">
        <f t="shared" si="25"/>
        <v>2.1148361018474976E-3</v>
      </c>
      <c r="F402" s="40">
        <f t="shared" si="26"/>
        <v>1.2954126408097469E-2</v>
      </c>
      <c r="H402" s="39">
        <f t="shared" si="27"/>
        <v>1.2954126408097469E-2</v>
      </c>
      <c r="L402" s="39"/>
      <c r="M402" s="39"/>
    </row>
    <row r="403" spans="1:13" x14ac:dyDescent="0.2">
      <c r="A403" s="87">
        <v>37811</v>
      </c>
      <c r="B403" s="39">
        <v>5.2829905625000118E-2</v>
      </c>
      <c r="C403" s="39">
        <v>6.3660132921000034E-2</v>
      </c>
      <c r="D403" s="40">
        <f t="shared" si="24"/>
        <v>1.0830227295999917E-2</v>
      </c>
      <c r="E403" s="39">
        <f t="shared" si="25"/>
        <v>2.1140711837823929E-3</v>
      </c>
      <c r="F403" s="40">
        <f t="shared" si="26"/>
        <v>1.2944298479782309E-2</v>
      </c>
      <c r="H403" s="39">
        <f t="shared" si="27"/>
        <v>1.2944298479782309E-2</v>
      </c>
      <c r="L403" s="39"/>
      <c r="M403" s="39"/>
    </row>
    <row r="404" spans="1:13" x14ac:dyDescent="0.2">
      <c r="A404" s="87">
        <v>37812</v>
      </c>
      <c r="B404" s="39">
        <v>5.1957922499999976E-2</v>
      </c>
      <c r="C404" s="39">
        <v>6.2682648224999804E-2</v>
      </c>
      <c r="D404" s="40">
        <f t="shared" si="24"/>
        <v>1.0724725724999828E-2</v>
      </c>
      <c r="E404" s="39">
        <f t="shared" si="25"/>
        <v>2.1051668511899856E-3</v>
      </c>
      <c r="F404" s="40">
        <f t="shared" si="26"/>
        <v>1.2829892576189814E-2</v>
      </c>
      <c r="H404" s="39">
        <f t="shared" si="27"/>
        <v>1.2829892576189814E-2</v>
      </c>
      <c r="L404" s="39"/>
      <c r="M404" s="39"/>
    </row>
    <row r="405" spans="1:13" x14ac:dyDescent="0.2">
      <c r="A405" s="87">
        <v>37813</v>
      </c>
      <c r="B405" s="39">
        <v>5.1957922499999976E-2</v>
      </c>
      <c r="C405" s="39">
        <v>6.2669247022249852E-2</v>
      </c>
      <c r="D405" s="40">
        <f t="shared" si="24"/>
        <v>1.0711324522249877E-2</v>
      </c>
      <c r="E405" s="39">
        <f t="shared" si="25"/>
        <v>2.1040357896778897E-3</v>
      </c>
      <c r="F405" s="40">
        <f t="shared" si="26"/>
        <v>1.2815360311927766E-2</v>
      </c>
      <c r="H405" s="39">
        <f t="shared" si="27"/>
        <v>1.2815360311927766E-2</v>
      </c>
      <c r="L405" s="39"/>
      <c r="M405" s="39"/>
    </row>
    <row r="406" spans="1:13" x14ac:dyDescent="0.2">
      <c r="A406" s="87">
        <v>37816</v>
      </c>
      <c r="B406" s="39">
        <v>5.1701525624999967E-2</v>
      </c>
      <c r="C406" s="39">
        <v>6.242185538224998E-2</v>
      </c>
      <c r="D406" s="40">
        <f t="shared" si="24"/>
        <v>1.0720329757250013E-2</v>
      </c>
      <c r="E406" s="39">
        <f t="shared" si="25"/>
        <v>2.104795831511901E-3</v>
      </c>
      <c r="F406" s="40">
        <f t="shared" si="26"/>
        <v>1.2825125588761914E-2</v>
      </c>
      <c r="H406" s="39">
        <f t="shared" si="27"/>
        <v>1.2825125588761914E-2</v>
      </c>
      <c r="L406" s="39"/>
      <c r="M406" s="39"/>
    </row>
    <row r="407" spans="1:13" x14ac:dyDescent="0.2">
      <c r="A407" s="87">
        <v>37817</v>
      </c>
      <c r="B407" s="39">
        <v>5.231693062499998E-2</v>
      </c>
      <c r="C407" s="39">
        <v>6.3005333462250013E-2</v>
      </c>
      <c r="D407" s="40">
        <f t="shared" si="24"/>
        <v>1.0688402837250033E-2</v>
      </c>
      <c r="E407" s="39">
        <f t="shared" si="25"/>
        <v>2.1021011994639027E-3</v>
      </c>
      <c r="F407" s="40">
        <f t="shared" si="26"/>
        <v>1.2790504036713935E-2</v>
      </c>
      <c r="H407" s="39">
        <f t="shared" si="27"/>
        <v>1.2790504036713935E-2</v>
      </c>
      <c r="L407" s="39"/>
      <c r="M407" s="39"/>
    </row>
    <row r="408" spans="1:13" x14ac:dyDescent="0.2">
      <c r="A408" s="87">
        <v>37818</v>
      </c>
      <c r="B408" s="39">
        <v>5.4728999999999806E-2</v>
      </c>
      <c r="C408" s="39">
        <v>6.6015982880249791E-2</v>
      </c>
      <c r="D408" s="40">
        <f t="shared" si="24"/>
        <v>1.1286982880249985E-2</v>
      </c>
      <c r="E408" s="39">
        <f t="shared" si="25"/>
        <v>2.1526213550930985E-3</v>
      </c>
      <c r="F408" s="40">
        <f t="shared" si="26"/>
        <v>1.3439604235343083E-2</v>
      </c>
      <c r="H408" s="39">
        <f t="shared" si="27"/>
        <v>1.3439604235343083E-2</v>
      </c>
      <c r="L408" s="39"/>
      <c r="M408" s="39"/>
    </row>
    <row r="409" spans="1:13" x14ac:dyDescent="0.2">
      <c r="A409" s="87">
        <v>37819</v>
      </c>
      <c r="B409" s="39">
        <v>5.4472265625000071E-2</v>
      </c>
      <c r="C409" s="39">
        <v>6.5171581112249966E-2</v>
      </c>
      <c r="D409" s="40">
        <f t="shared" si="24"/>
        <v>1.0699315487249894E-2</v>
      </c>
      <c r="E409" s="39">
        <f t="shared" si="25"/>
        <v>2.1030222271238908E-3</v>
      </c>
      <c r="F409" s="40">
        <f t="shared" si="26"/>
        <v>1.2802337714373785E-2</v>
      </c>
      <c r="H409" s="39">
        <f t="shared" si="27"/>
        <v>1.2802337714373785E-2</v>
      </c>
      <c r="L409" s="39"/>
      <c r="M409" s="39"/>
    </row>
    <row r="410" spans="1:13" x14ac:dyDescent="0.2">
      <c r="A410" s="87">
        <v>37820</v>
      </c>
      <c r="B410" s="39">
        <v>5.4164225624999673E-2</v>
      </c>
      <c r="C410" s="39">
        <v>6.4889844225000104E-2</v>
      </c>
      <c r="D410" s="40">
        <f t="shared" si="24"/>
        <v>1.0725618600000431E-2</v>
      </c>
      <c r="E410" s="39">
        <f t="shared" si="25"/>
        <v>2.1052422098400362E-3</v>
      </c>
      <c r="F410" s="40">
        <f t="shared" si="26"/>
        <v>1.2830860809840467E-2</v>
      </c>
      <c r="H410" s="39">
        <f t="shared" si="27"/>
        <v>1.2830860809840467E-2</v>
      </c>
      <c r="L410" s="39"/>
      <c r="M410" s="39"/>
    </row>
    <row r="411" spans="1:13" x14ac:dyDescent="0.2">
      <c r="A411" s="87">
        <v>37823</v>
      </c>
      <c r="B411" s="39">
        <v>5.4318239999999962E-2</v>
      </c>
      <c r="C411" s="39">
        <v>6.5103465482250211E-2</v>
      </c>
      <c r="D411" s="40">
        <f t="shared" si="24"/>
        <v>1.0785225482250249E-2</v>
      </c>
      <c r="E411" s="39">
        <f t="shared" si="25"/>
        <v>2.1102730307019208E-3</v>
      </c>
      <c r="F411" s="40">
        <f t="shared" si="26"/>
        <v>1.289549851295217E-2</v>
      </c>
      <c r="H411" s="39">
        <f t="shared" si="27"/>
        <v>1.289549851295217E-2</v>
      </c>
      <c r="L411" s="39"/>
      <c r="M411" s="39"/>
    </row>
    <row r="412" spans="1:13" x14ac:dyDescent="0.2">
      <c r="A412" s="87">
        <v>37824</v>
      </c>
      <c r="B412" s="39">
        <v>5.5088480624999825E-2</v>
      </c>
      <c r="C412" s="39">
        <v>6.5986041156000264E-2</v>
      </c>
      <c r="D412" s="40">
        <f t="shared" si="24"/>
        <v>1.0897560531000439E-2</v>
      </c>
      <c r="E412" s="39">
        <f t="shared" si="25"/>
        <v>2.1197541088164369E-3</v>
      </c>
      <c r="F412" s="40">
        <f t="shared" si="26"/>
        <v>1.3017314639816875E-2</v>
      </c>
      <c r="H412" s="39">
        <f t="shared" si="27"/>
        <v>1.3017314639816875E-2</v>
      </c>
      <c r="L412" s="39"/>
      <c r="M412" s="39"/>
    </row>
    <row r="413" spans="1:13" x14ac:dyDescent="0.2">
      <c r="A413" s="87">
        <v>37825</v>
      </c>
      <c r="B413" s="39">
        <v>5.4215562500000036E-2</v>
      </c>
      <c r="C413" s="39">
        <v>6.5162292489000073E-2</v>
      </c>
      <c r="D413" s="40">
        <f t="shared" si="24"/>
        <v>1.0946729989000037E-2</v>
      </c>
      <c r="E413" s="39">
        <f t="shared" si="25"/>
        <v>2.1239040110716031E-3</v>
      </c>
      <c r="F413" s="40">
        <f t="shared" si="26"/>
        <v>1.307063400007164E-2</v>
      </c>
      <c r="H413" s="39">
        <f t="shared" si="27"/>
        <v>1.307063400007164E-2</v>
      </c>
      <c r="L413" s="39"/>
      <c r="M413" s="39"/>
    </row>
    <row r="414" spans="1:13" x14ac:dyDescent="0.2">
      <c r="A414" s="87">
        <v>37826</v>
      </c>
      <c r="B414" s="39">
        <v>5.4010222500000094E-2</v>
      </c>
      <c r="C414" s="39">
        <v>6.4984784361000081E-2</v>
      </c>
      <c r="D414" s="40">
        <f t="shared" si="24"/>
        <v>1.0974561860999987E-2</v>
      </c>
      <c r="E414" s="39">
        <f t="shared" si="25"/>
        <v>2.1262530210683986E-3</v>
      </c>
      <c r="F414" s="40">
        <f t="shared" si="26"/>
        <v>1.3100814882068386E-2</v>
      </c>
      <c r="H414" s="39">
        <f t="shared" si="27"/>
        <v>1.3100814882068386E-2</v>
      </c>
      <c r="L414" s="39"/>
      <c r="M414" s="39"/>
    </row>
    <row r="415" spans="1:13" x14ac:dyDescent="0.2">
      <c r="A415" s="87">
        <v>37827</v>
      </c>
      <c r="B415" s="39">
        <v>5.4985765625000127E-2</v>
      </c>
      <c r="C415" s="39">
        <v>6.5957132303999799E-2</v>
      </c>
      <c r="D415" s="40">
        <f t="shared" si="24"/>
        <v>1.0971366678999672E-2</v>
      </c>
      <c r="E415" s="39">
        <f t="shared" si="25"/>
        <v>2.1259833477075725E-3</v>
      </c>
      <c r="F415" s="40">
        <f t="shared" si="26"/>
        <v>1.3097350026707245E-2</v>
      </c>
      <c r="H415" s="39">
        <f t="shared" si="27"/>
        <v>1.3097350026707245E-2</v>
      </c>
      <c r="L415" s="39"/>
      <c r="M415" s="39"/>
    </row>
    <row r="416" spans="1:13" x14ac:dyDescent="0.2">
      <c r="A416" s="87">
        <v>37830</v>
      </c>
      <c r="B416" s="39">
        <v>5.5499390624999867E-2</v>
      </c>
      <c r="C416" s="39">
        <v>6.6341239043999911E-2</v>
      </c>
      <c r="D416" s="40">
        <f t="shared" si="24"/>
        <v>1.0841848419000044E-2</v>
      </c>
      <c r="E416" s="39">
        <f t="shared" si="25"/>
        <v>2.1150520065636039E-3</v>
      </c>
      <c r="F416" s="40">
        <f t="shared" si="26"/>
        <v>1.2956900425563647E-2</v>
      </c>
      <c r="H416" s="39">
        <f t="shared" si="27"/>
        <v>1.2956900425563647E-2</v>
      </c>
      <c r="L416" s="39"/>
      <c r="M416" s="39"/>
    </row>
    <row r="417" spans="1:13" x14ac:dyDescent="0.2">
      <c r="A417" s="87">
        <v>37831</v>
      </c>
      <c r="B417" s="39">
        <v>5.5910380624999867E-2</v>
      </c>
      <c r="C417" s="39">
        <v>6.700429568099997E-2</v>
      </c>
      <c r="D417" s="40">
        <f t="shared" si="24"/>
        <v>1.1093915056000103E-2</v>
      </c>
      <c r="E417" s="39">
        <f t="shared" si="25"/>
        <v>2.1363264307264086E-3</v>
      </c>
      <c r="F417" s="40">
        <f t="shared" si="26"/>
        <v>1.3230241486726512E-2</v>
      </c>
      <c r="H417" s="39">
        <f t="shared" si="27"/>
        <v>1.3230241486726512E-2</v>
      </c>
      <c r="L417" s="39"/>
      <c r="M417" s="39"/>
    </row>
    <row r="418" spans="1:13" x14ac:dyDescent="0.2">
      <c r="A418" s="87">
        <v>37832</v>
      </c>
      <c r="B418" s="39">
        <v>5.6475622499999822E-2</v>
      </c>
      <c r="C418" s="39">
        <v>6.766859168025019E-2</v>
      </c>
      <c r="D418" s="40">
        <f t="shared" si="24"/>
        <v>1.1192969180250367E-2</v>
      </c>
      <c r="E418" s="39">
        <f t="shared" si="25"/>
        <v>2.1446865988131308E-3</v>
      </c>
      <c r="F418" s="40">
        <f t="shared" si="26"/>
        <v>1.3337655779063498E-2</v>
      </c>
      <c r="H418" s="39">
        <f t="shared" si="27"/>
        <v>1.3337655779063498E-2</v>
      </c>
      <c r="L418" s="39"/>
      <c r="M418" s="39"/>
    </row>
    <row r="419" spans="1:13" x14ac:dyDescent="0.2">
      <c r="A419" s="87">
        <v>37833</v>
      </c>
      <c r="B419" s="39">
        <v>5.5961760000000194E-2</v>
      </c>
      <c r="C419" s="39">
        <v>6.7313172772250018E-2</v>
      </c>
      <c r="D419" s="40">
        <f t="shared" si="24"/>
        <v>1.1351412772249825E-2</v>
      </c>
      <c r="E419" s="39">
        <f t="shared" si="25"/>
        <v>2.1580592379778852E-3</v>
      </c>
      <c r="F419" s="40">
        <f t="shared" si="26"/>
        <v>1.3509472010227709E-2</v>
      </c>
      <c r="H419" s="39">
        <f t="shared" si="27"/>
        <v>1.3509472010227709E-2</v>
      </c>
      <c r="L419" s="39"/>
      <c r="M419" s="39"/>
    </row>
    <row r="420" spans="1:13" x14ac:dyDescent="0.2">
      <c r="A420" s="87">
        <v>37834</v>
      </c>
      <c r="B420" s="39">
        <v>5.7298062500000135E-2</v>
      </c>
      <c r="C420" s="39">
        <v>6.825557566025009E-2</v>
      </c>
      <c r="D420" s="40">
        <f t="shared" si="24"/>
        <v>1.0957513160249954E-2</v>
      </c>
      <c r="E420" s="39">
        <f t="shared" si="25"/>
        <v>2.1248141107250958E-3</v>
      </c>
      <c r="F420" s="40">
        <f t="shared" si="26"/>
        <v>1.3082327270975049E-2</v>
      </c>
      <c r="H420" s="39">
        <f t="shared" si="27"/>
        <v>1.3082327270975049E-2</v>
      </c>
      <c r="L420" s="39"/>
      <c r="M420" s="39"/>
    </row>
    <row r="421" spans="1:13" x14ac:dyDescent="0.2">
      <c r="A421" s="87">
        <v>37838</v>
      </c>
      <c r="B421" s="39">
        <v>5.6629805624999863E-2</v>
      </c>
      <c r="C421" s="39">
        <v>6.7635526960249992E-2</v>
      </c>
      <c r="D421" s="40">
        <f t="shared" si="24"/>
        <v>1.1005721335250129E-2</v>
      </c>
      <c r="E421" s="39">
        <f t="shared" si="25"/>
        <v>2.1288828806951109E-3</v>
      </c>
      <c r="F421" s="40">
        <f t="shared" si="26"/>
        <v>1.313460421594524E-2</v>
      </c>
      <c r="H421" s="39">
        <f t="shared" si="27"/>
        <v>1.313460421594524E-2</v>
      </c>
      <c r="L421" s="39"/>
      <c r="M421" s="39"/>
    </row>
    <row r="422" spans="1:13" x14ac:dyDescent="0.2">
      <c r="A422" s="87">
        <v>37839</v>
      </c>
      <c r="B422" s="39">
        <v>5.7041015624999858E-2</v>
      </c>
      <c r="C422" s="39">
        <v>6.7916593400249914E-2</v>
      </c>
      <c r="D422" s="40">
        <f t="shared" si="24"/>
        <v>1.0875577775250056E-2</v>
      </c>
      <c r="E422" s="39">
        <f t="shared" si="25"/>
        <v>2.1178987642311046E-3</v>
      </c>
      <c r="F422" s="40">
        <f t="shared" si="26"/>
        <v>1.2993476539481161E-2</v>
      </c>
      <c r="H422" s="39">
        <f t="shared" si="27"/>
        <v>1.2993476539481161E-2</v>
      </c>
      <c r="L422" s="39"/>
      <c r="M422" s="39"/>
    </row>
    <row r="423" spans="1:13" x14ac:dyDescent="0.2">
      <c r="A423" s="87">
        <v>37840</v>
      </c>
      <c r="B423" s="39">
        <v>5.6218675625000047E-2</v>
      </c>
      <c r="C423" s="39">
        <v>6.6876212608999897E-2</v>
      </c>
      <c r="D423" s="40">
        <f t="shared" si="24"/>
        <v>1.0657536983999849E-2</v>
      </c>
      <c r="E423" s="39">
        <f t="shared" si="25"/>
        <v>2.0994961214495871E-3</v>
      </c>
      <c r="F423" s="40">
        <f t="shared" si="26"/>
        <v>1.2757033105449437E-2</v>
      </c>
      <c r="H423" s="39">
        <f t="shared" si="27"/>
        <v>1.2757033105449437E-2</v>
      </c>
      <c r="L423" s="39"/>
      <c r="M423" s="39"/>
    </row>
    <row r="424" spans="1:13" x14ac:dyDescent="0.2">
      <c r="A424" s="87">
        <v>37841</v>
      </c>
      <c r="B424" s="39">
        <v>5.5910380624999867E-2</v>
      </c>
      <c r="C424" s="39">
        <v>6.6702692968999999E-2</v>
      </c>
      <c r="D424" s="40">
        <f t="shared" si="24"/>
        <v>1.0792312344000132E-2</v>
      </c>
      <c r="E424" s="39">
        <f t="shared" si="25"/>
        <v>2.110871161833611E-3</v>
      </c>
      <c r="F424" s="40">
        <f t="shared" si="26"/>
        <v>1.2903183505833743E-2</v>
      </c>
      <c r="H424" s="39">
        <f t="shared" si="27"/>
        <v>1.2903183505833743E-2</v>
      </c>
      <c r="L424" s="39"/>
      <c r="M424" s="39"/>
    </row>
    <row r="425" spans="1:13" x14ac:dyDescent="0.2">
      <c r="A425" s="87">
        <v>37844</v>
      </c>
      <c r="B425" s="39">
        <v>5.7041015624999858E-2</v>
      </c>
      <c r="C425" s="39">
        <v>6.7629327382250137E-2</v>
      </c>
      <c r="D425" s="40">
        <f t="shared" si="24"/>
        <v>1.0588311757250279E-2</v>
      </c>
      <c r="E425" s="39">
        <f t="shared" si="25"/>
        <v>2.0936535123119234E-3</v>
      </c>
      <c r="F425" s="40">
        <f t="shared" si="26"/>
        <v>1.2681965269562202E-2</v>
      </c>
      <c r="H425" s="39">
        <f t="shared" si="27"/>
        <v>1.2681965269562202E-2</v>
      </c>
      <c r="L425" s="39"/>
      <c r="M425" s="39"/>
    </row>
    <row r="426" spans="1:13" x14ac:dyDescent="0.2">
      <c r="A426" s="87">
        <v>37845</v>
      </c>
      <c r="B426" s="39">
        <v>5.7143830625000058E-2</v>
      </c>
      <c r="C426" s="39">
        <v>6.7332801924000041E-2</v>
      </c>
      <c r="D426" s="40">
        <f t="shared" si="24"/>
        <v>1.0188971298999983E-2</v>
      </c>
      <c r="E426" s="39">
        <f t="shared" si="25"/>
        <v>2.0599491776355982E-3</v>
      </c>
      <c r="F426" s="40">
        <f t="shared" si="26"/>
        <v>1.2248920476635582E-2</v>
      </c>
      <c r="H426" s="39">
        <f t="shared" si="27"/>
        <v>1.2248920476635582E-2</v>
      </c>
      <c r="L426" s="39"/>
      <c r="M426" s="39"/>
    </row>
    <row r="427" spans="1:13" x14ac:dyDescent="0.2">
      <c r="A427" s="87">
        <v>37846</v>
      </c>
      <c r="B427" s="39">
        <v>5.8017959999999924E-2</v>
      </c>
      <c r="C427" s="39">
        <v>6.8307254510249882E-2</v>
      </c>
      <c r="D427" s="40">
        <f t="shared" si="24"/>
        <v>1.0289294510249958E-2</v>
      </c>
      <c r="E427" s="39">
        <f t="shared" si="25"/>
        <v>2.0684164566650964E-3</v>
      </c>
      <c r="F427" s="40">
        <f t="shared" si="26"/>
        <v>1.2357710966915054E-2</v>
      </c>
      <c r="H427" s="39">
        <f t="shared" si="27"/>
        <v>1.2357710966915054E-2</v>
      </c>
      <c r="L427" s="39"/>
      <c r="M427" s="39"/>
    </row>
    <row r="428" spans="1:13" x14ac:dyDescent="0.2">
      <c r="A428" s="87">
        <v>37847</v>
      </c>
      <c r="B428" s="39">
        <v>5.8378000625000093E-2</v>
      </c>
      <c r="C428" s="39">
        <v>6.8714527582249829E-2</v>
      </c>
      <c r="D428" s="40">
        <f t="shared" si="24"/>
        <v>1.0336526957249736E-2</v>
      </c>
      <c r="E428" s="39">
        <f t="shared" si="25"/>
        <v>2.0724028751918778E-3</v>
      </c>
      <c r="F428" s="40">
        <f t="shared" si="26"/>
        <v>1.2408929832441615E-2</v>
      </c>
      <c r="H428" s="39">
        <f t="shared" si="27"/>
        <v>1.2408929832441615E-2</v>
      </c>
      <c r="L428" s="39"/>
      <c r="M428" s="39"/>
    </row>
    <row r="429" spans="1:13" x14ac:dyDescent="0.2">
      <c r="A429" s="87">
        <v>37848</v>
      </c>
      <c r="B429" s="39">
        <v>5.7915102500000204E-2</v>
      </c>
      <c r="C429" s="39">
        <v>6.9110504484000135E-2</v>
      </c>
      <c r="D429" s="40">
        <f t="shared" si="24"/>
        <v>1.1195401983999931E-2</v>
      </c>
      <c r="E429" s="39">
        <f t="shared" si="25"/>
        <v>2.144891927449594E-3</v>
      </c>
      <c r="F429" s="40">
        <f t="shared" si="26"/>
        <v>1.3340293911449525E-2</v>
      </c>
      <c r="H429" s="39">
        <f t="shared" si="27"/>
        <v>1.3340293911449525E-2</v>
      </c>
      <c r="L429" s="39"/>
      <c r="M429" s="39"/>
    </row>
    <row r="430" spans="1:13" x14ac:dyDescent="0.2">
      <c r="A430" s="87">
        <v>37851</v>
      </c>
      <c r="B430" s="39">
        <v>5.7709402500000229E-2</v>
      </c>
      <c r="C430" s="39">
        <v>6.8962650742250053E-2</v>
      </c>
      <c r="D430" s="40">
        <f t="shared" si="24"/>
        <v>1.1253248242249825E-2</v>
      </c>
      <c r="E430" s="39">
        <f t="shared" si="25"/>
        <v>2.1497741516458852E-3</v>
      </c>
      <c r="F430" s="40">
        <f t="shared" si="26"/>
        <v>1.340302239389571E-2</v>
      </c>
      <c r="H430" s="39">
        <f t="shared" si="27"/>
        <v>1.340302239389571E-2</v>
      </c>
      <c r="L430" s="39"/>
      <c r="M430" s="39"/>
    </row>
    <row r="431" spans="1:13" x14ac:dyDescent="0.2">
      <c r="A431" s="87">
        <v>37852</v>
      </c>
      <c r="B431" s="39">
        <v>5.7606559999999973E-2</v>
      </c>
      <c r="C431" s="39">
        <v>6.8014768703999806E-2</v>
      </c>
      <c r="D431" s="40">
        <f t="shared" si="24"/>
        <v>1.0408208703999833E-2</v>
      </c>
      <c r="E431" s="39">
        <f t="shared" si="25"/>
        <v>2.0784528146175858E-3</v>
      </c>
      <c r="F431" s="40">
        <f t="shared" si="26"/>
        <v>1.2486661518617419E-2</v>
      </c>
      <c r="H431" s="39">
        <f t="shared" si="27"/>
        <v>1.2486661518617419E-2</v>
      </c>
      <c r="L431" s="39"/>
      <c r="M431" s="39"/>
    </row>
    <row r="432" spans="1:13" x14ac:dyDescent="0.2">
      <c r="A432" s="87">
        <v>37853</v>
      </c>
      <c r="B432" s="39">
        <v>5.6578409999999968E-2</v>
      </c>
      <c r="C432" s="39">
        <v>6.7221228096000063E-2</v>
      </c>
      <c r="D432" s="40">
        <f t="shared" si="24"/>
        <v>1.0642818096000095E-2</v>
      </c>
      <c r="E432" s="39">
        <f t="shared" si="25"/>
        <v>2.0982538473024079E-3</v>
      </c>
      <c r="F432" s="40">
        <f t="shared" si="26"/>
        <v>1.2741071943302503E-2</v>
      </c>
      <c r="H432" s="39">
        <f t="shared" si="27"/>
        <v>1.2741071943302503E-2</v>
      </c>
      <c r="L432" s="39"/>
      <c r="M432" s="39"/>
    </row>
    <row r="433" spans="1:13" x14ac:dyDescent="0.2">
      <c r="A433" s="87">
        <v>37854</v>
      </c>
      <c r="B433" s="39">
        <v>5.6989610000000024E-2</v>
      </c>
      <c r="C433" s="39">
        <v>6.7694423849000041E-2</v>
      </c>
      <c r="D433" s="40">
        <f t="shared" si="24"/>
        <v>1.0704813849000017E-2</v>
      </c>
      <c r="E433" s="39">
        <f t="shared" si="25"/>
        <v>2.1034862888556012E-3</v>
      </c>
      <c r="F433" s="40">
        <f t="shared" si="26"/>
        <v>1.2808300137855617E-2</v>
      </c>
      <c r="H433" s="39">
        <f t="shared" si="27"/>
        <v>1.2808300137855617E-2</v>
      </c>
      <c r="L433" s="39"/>
      <c r="M433" s="39"/>
    </row>
    <row r="434" spans="1:13" x14ac:dyDescent="0.2">
      <c r="A434" s="87">
        <v>37855</v>
      </c>
      <c r="B434" s="39">
        <v>5.7555140625000112E-2</v>
      </c>
      <c r="C434" s="39">
        <v>6.8153255224999931E-2</v>
      </c>
      <c r="D434" s="40">
        <f t="shared" si="24"/>
        <v>1.0598114599999819E-2</v>
      </c>
      <c r="E434" s="39">
        <f t="shared" si="25"/>
        <v>2.0944808722399848E-3</v>
      </c>
      <c r="F434" s="40">
        <f t="shared" si="26"/>
        <v>1.2692595472239804E-2</v>
      </c>
      <c r="H434" s="39">
        <f t="shared" si="27"/>
        <v>1.2692595472239804E-2</v>
      </c>
      <c r="L434" s="39"/>
      <c r="M434" s="39"/>
    </row>
    <row r="435" spans="1:13" x14ac:dyDescent="0.2">
      <c r="A435" s="87">
        <v>37858</v>
      </c>
      <c r="B435" s="39">
        <v>5.7452305624999811E-2</v>
      </c>
      <c r="C435" s="39">
        <v>6.7948629055999854E-2</v>
      </c>
      <c r="D435" s="40">
        <f t="shared" si="24"/>
        <v>1.0496323431000043E-2</v>
      </c>
      <c r="E435" s="39">
        <f t="shared" si="25"/>
        <v>2.0858896975764034E-3</v>
      </c>
      <c r="F435" s="40">
        <f t="shared" si="26"/>
        <v>1.2582213128576446E-2</v>
      </c>
      <c r="H435" s="39">
        <f t="shared" si="27"/>
        <v>1.2582213128576446E-2</v>
      </c>
      <c r="L435" s="39"/>
      <c r="M435" s="39"/>
    </row>
    <row r="436" spans="1:13" x14ac:dyDescent="0.2">
      <c r="A436" s="87">
        <v>37859</v>
      </c>
      <c r="B436" s="39">
        <v>5.8017959999999924E-2</v>
      </c>
      <c r="C436" s="39">
        <v>6.8584274452250016E-2</v>
      </c>
      <c r="D436" s="40">
        <f t="shared" si="24"/>
        <v>1.0566314452250092E-2</v>
      </c>
      <c r="E436" s="39">
        <f t="shared" si="25"/>
        <v>2.0917969397699077E-3</v>
      </c>
      <c r="F436" s="40">
        <f t="shared" si="26"/>
        <v>1.2658111392019999E-2</v>
      </c>
      <c r="H436" s="39">
        <f t="shared" si="27"/>
        <v>1.2658111392019999E-2</v>
      </c>
      <c r="L436" s="39"/>
      <c r="M436" s="39"/>
    </row>
    <row r="437" spans="1:13" x14ac:dyDescent="0.2">
      <c r="A437" s="87">
        <v>37860</v>
      </c>
      <c r="B437" s="39">
        <v>5.7555140625000112E-2</v>
      </c>
      <c r="C437" s="39">
        <v>6.8201830982249856E-2</v>
      </c>
      <c r="D437" s="40">
        <f t="shared" si="24"/>
        <v>1.0646690357249744E-2</v>
      </c>
      <c r="E437" s="39">
        <f t="shared" si="25"/>
        <v>2.0985806661518785E-3</v>
      </c>
      <c r="F437" s="40">
        <f t="shared" si="26"/>
        <v>1.2745271023401623E-2</v>
      </c>
      <c r="H437" s="39">
        <f t="shared" si="27"/>
        <v>1.2745271023401623E-2</v>
      </c>
      <c r="L437" s="39"/>
      <c r="M437" s="39"/>
    </row>
    <row r="438" spans="1:13" x14ac:dyDescent="0.2">
      <c r="A438" s="87">
        <v>37861</v>
      </c>
      <c r="B438" s="39">
        <v>5.7760825624999956E-2</v>
      </c>
      <c r="C438" s="39">
        <v>6.8375472506249757E-2</v>
      </c>
      <c r="D438" s="40">
        <f t="shared" si="24"/>
        <v>1.0614646881249801E-2</v>
      </c>
      <c r="E438" s="39">
        <f t="shared" si="25"/>
        <v>2.0958761967774832E-3</v>
      </c>
      <c r="F438" s="40">
        <f t="shared" si="26"/>
        <v>1.2710523078027284E-2</v>
      </c>
      <c r="H438" s="39">
        <f t="shared" si="27"/>
        <v>1.2710523078027284E-2</v>
      </c>
      <c r="L438" s="39"/>
      <c r="M438" s="39"/>
    </row>
    <row r="439" spans="1:13" x14ac:dyDescent="0.2">
      <c r="A439" s="87">
        <v>37862</v>
      </c>
      <c r="B439" s="39">
        <v>5.7092422499999795E-2</v>
      </c>
      <c r="C439" s="39">
        <v>6.7289411408999911E-2</v>
      </c>
      <c r="D439" s="40">
        <f t="shared" si="24"/>
        <v>1.0196988909000115E-2</v>
      </c>
      <c r="E439" s="39">
        <f t="shared" si="25"/>
        <v>2.0606258639196094E-3</v>
      </c>
      <c r="F439" s="40">
        <f t="shared" si="26"/>
        <v>1.2257614772919725E-2</v>
      </c>
      <c r="H439" s="39">
        <f t="shared" si="27"/>
        <v>1.2257614772919725E-2</v>
      </c>
      <c r="L439" s="39"/>
      <c r="M439" s="39"/>
    </row>
    <row r="440" spans="1:13" x14ac:dyDescent="0.2">
      <c r="A440" s="87">
        <v>37865</v>
      </c>
      <c r="B440" s="39">
        <v>5.7452305624999811E-2</v>
      </c>
      <c r="C440" s="39">
        <v>6.7952762723999971E-2</v>
      </c>
      <c r="D440" s="40">
        <f t="shared" si="24"/>
        <v>1.050045709900016E-2</v>
      </c>
      <c r="E440" s="39">
        <f t="shared" si="25"/>
        <v>2.0862385791556135E-3</v>
      </c>
      <c r="F440" s="40">
        <f t="shared" si="26"/>
        <v>1.2586695678155773E-2</v>
      </c>
      <c r="H440" s="39">
        <f t="shared" si="27"/>
        <v>1.2586695678155773E-2</v>
      </c>
      <c r="L440" s="39"/>
      <c r="M440" s="39"/>
    </row>
    <row r="441" spans="1:13" x14ac:dyDescent="0.2">
      <c r="A441" s="87">
        <v>37866</v>
      </c>
      <c r="B441" s="39">
        <v>5.8532322500000067E-2</v>
      </c>
      <c r="C441" s="39">
        <v>6.9091892960999823E-2</v>
      </c>
      <c r="D441" s="40">
        <f t="shared" si="24"/>
        <v>1.0559570460999756E-2</v>
      </c>
      <c r="E441" s="39">
        <f t="shared" si="25"/>
        <v>2.0912277469083795E-3</v>
      </c>
      <c r="F441" s="40">
        <f t="shared" si="26"/>
        <v>1.2650798207908136E-2</v>
      </c>
      <c r="H441" s="39">
        <f t="shared" si="27"/>
        <v>1.2650798207908136E-2</v>
      </c>
      <c r="L441" s="39"/>
      <c r="M441" s="39"/>
    </row>
    <row r="442" spans="1:13" x14ac:dyDescent="0.2">
      <c r="A442" s="87">
        <v>37867</v>
      </c>
      <c r="B442" s="39">
        <v>5.87381025E-2</v>
      </c>
      <c r="C442" s="39">
        <v>6.9356605409000016E-2</v>
      </c>
      <c r="D442" s="40">
        <f t="shared" si="24"/>
        <v>1.0618502909000016E-2</v>
      </c>
      <c r="E442" s="39">
        <f t="shared" si="25"/>
        <v>2.0962016455196011E-3</v>
      </c>
      <c r="F442" s="40">
        <f t="shared" si="26"/>
        <v>1.2714704554519618E-2</v>
      </c>
      <c r="H442" s="39">
        <f t="shared" si="27"/>
        <v>1.2714704554519618E-2</v>
      </c>
      <c r="L442" s="39"/>
      <c r="M442" s="39"/>
    </row>
    <row r="443" spans="1:13" x14ac:dyDescent="0.2">
      <c r="A443" s="87">
        <v>37868</v>
      </c>
      <c r="B443" s="39">
        <v>5.87381025E-2</v>
      </c>
      <c r="C443" s="39">
        <v>6.9465188350250173E-2</v>
      </c>
      <c r="D443" s="40">
        <f t="shared" si="24"/>
        <v>1.0727085850250173E-2</v>
      </c>
      <c r="E443" s="39">
        <f t="shared" si="25"/>
        <v>2.1053660457611145E-3</v>
      </c>
      <c r="F443" s="40">
        <f t="shared" si="26"/>
        <v>1.2832451896011288E-2</v>
      </c>
      <c r="H443" s="39">
        <f t="shared" si="27"/>
        <v>1.2832451896011288E-2</v>
      </c>
      <c r="L443" s="39"/>
      <c r="M443" s="39"/>
    </row>
    <row r="444" spans="1:13" x14ac:dyDescent="0.2">
      <c r="A444" s="87">
        <v>37869</v>
      </c>
      <c r="B444" s="39">
        <v>5.8223689999999939E-2</v>
      </c>
      <c r="C444" s="39">
        <v>6.8926464321000136E-2</v>
      </c>
      <c r="D444" s="40">
        <f t="shared" si="24"/>
        <v>1.0702774321000197E-2</v>
      </c>
      <c r="E444" s="39">
        <f t="shared" si="25"/>
        <v>2.1033141526924167E-3</v>
      </c>
      <c r="F444" s="40">
        <f t="shared" si="26"/>
        <v>1.2806088473692613E-2</v>
      </c>
      <c r="H444" s="39">
        <f t="shared" si="27"/>
        <v>1.2806088473692613E-2</v>
      </c>
      <c r="L444" s="39"/>
      <c r="M444" s="39"/>
    </row>
    <row r="445" spans="1:13" x14ac:dyDescent="0.2">
      <c r="A445" s="87">
        <v>37872</v>
      </c>
      <c r="B445" s="39">
        <v>5.7246650624999784E-2</v>
      </c>
      <c r="C445" s="39">
        <v>6.7796722306250112E-2</v>
      </c>
      <c r="D445" s="40">
        <f t="shared" si="24"/>
        <v>1.0550071681250328E-2</v>
      </c>
      <c r="E445" s="39">
        <f t="shared" si="25"/>
        <v>2.0904260498975278E-3</v>
      </c>
      <c r="F445" s="40">
        <f t="shared" si="26"/>
        <v>1.2640497731147856E-2</v>
      </c>
      <c r="H445" s="39">
        <f t="shared" si="27"/>
        <v>1.2640497731147856E-2</v>
      </c>
      <c r="L445" s="39"/>
      <c r="M445" s="39"/>
    </row>
    <row r="446" spans="1:13" x14ac:dyDescent="0.2">
      <c r="A446" s="87">
        <v>37873</v>
      </c>
      <c r="B446" s="39">
        <v>5.7863675624999722E-2</v>
      </c>
      <c r="C446" s="39">
        <v>6.8441625370249781E-2</v>
      </c>
      <c r="D446" s="40">
        <f t="shared" si="24"/>
        <v>1.0577949745250059E-2</v>
      </c>
      <c r="E446" s="39">
        <f t="shared" si="25"/>
        <v>2.0927789584991047E-3</v>
      </c>
      <c r="F446" s="40">
        <f t="shared" si="26"/>
        <v>1.2670728703749164E-2</v>
      </c>
      <c r="H446" s="39">
        <f t="shared" si="27"/>
        <v>1.2670728703749164E-2</v>
      </c>
      <c r="L446" s="39"/>
      <c r="M446" s="39"/>
    </row>
    <row r="447" spans="1:13" x14ac:dyDescent="0.2">
      <c r="A447" s="87">
        <v>37874</v>
      </c>
      <c r="B447" s="39">
        <v>5.7452305624999811E-2</v>
      </c>
      <c r="C447" s="39">
        <v>6.8071609100250008E-2</v>
      </c>
      <c r="D447" s="40">
        <f t="shared" si="24"/>
        <v>1.0619303475250197E-2</v>
      </c>
      <c r="E447" s="39">
        <f t="shared" si="25"/>
        <v>2.0962692133111166E-3</v>
      </c>
      <c r="F447" s="40">
        <f t="shared" si="26"/>
        <v>1.2715572688561314E-2</v>
      </c>
      <c r="H447" s="39">
        <f t="shared" si="27"/>
        <v>1.2715572688561314E-2</v>
      </c>
      <c r="L447" s="39"/>
      <c r="M447" s="39"/>
    </row>
    <row r="448" spans="1:13" x14ac:dyDescent="0.2">
      <c r="A448" s="87">
        <v>37875</v>
      </c>
      <c r="B448" s="39">
        <v>5.8326562500000012E-2</v>
      </c>
      <c r="C448" s="39">
        <v>6.8996769928999946E-2</v>
      </c>
      <c r="D448" s="40">
        <f t="shared" si="24"/>
        <v>1.0670207428999934E-2</v>
      </c>
      <c r="E448" s="39">
        <f t="shared" si="25"/>
        <v>2.1005655070075943E-3</v>
      </c>
      <c r="F448" s="40">
        <f t="shared" si="26"/>
        <v>1.2770772936007528E-2</v>
      </c>
      <c r="H448" s="39">
        <f t="shared" si="27"/>
        <v>1.2770772936007528E-2</v>
      </c>
      <c r="L448" s="39"/>
      <c r="M448" s="39"/>
    </row>
    <row r="449" spans="1:13" x14ac:dyDescent="0.2">
      <c r="A449" s="87">
        <v>37876</v>
      </c>
      <c r="B449" s="39">
        <v>5.8635209999999827E-2</v>
      </c>
      <c r="C449" s="39">
        <v>6.9153932001000173E-2</v>
      </c>
      <c r="D449" s="40">
        <f t="shared" si="24"/>
        <v>1.0518722001000347E-2</v>
      </c>
      <c r="E449" s="39">
        <f t="shared" si="25"/>
        <v>2.0877801368844292E-3</v>
      </c>
      <c r="F449" s="40">
        <f t="shared" si="26"/>
        <v>1.2606502137884775E-2</v>
      </c>
      <c r="H449" s="39">
        <f t="shared" si="27"/>
        <v>1.2606502137884775E-2</v>
      </c>
      <c r="L449" s="39"/>
      <c r="M449" s="39"/>
    </row>
    <row r="450" spans="1:13" x14ac:dyDescent="0.2">
      <c r="A450" s="87">
        <v>37879</v>
      </c>
      <c r="B450" s="39">
        <v>5.7863675624999722E-2</v>
      </c>
      <c r="C450" s="39">
        <v>6.8409582321000029E-2</v>
      </c>
      <c r="D450" s="40">
        <f t="shared" si="24"/>
        <v>1.0545906696000307E-2</v>
      </c>
      <c r="E450" s="39">
        <f t="shared" si="25"/>
        <v>2.090074525142426E-3</v>
      </c>
      <c r="F450" s="40">
        <f t="shared" si="26"/>
        <v>1.2635981221142734E-2</v>
      </c>
      <c r="H450" s="39">
        <f t="shared" si="27"/>
        <v>1.2635981221142734E-2</v>
      </c>
      <c r="L450" s="39"/>
      <c r="M450" s="39"/>
    </row>
    <row r="451" spans="1:13" x14ac:dyDescent="0.2">
      <c r="A451" s="87">
        <v>37880</v>
      </c>
      <c r="B451" s="39">
        <v>5.7966530625000123E-2</v>
      </c>
      <c r="C451" s="39">
        <v>6.8583240728999906E-2</v>
      </c>
      <c r="D451" s="40">
        <f t="shared" si="24"/>
        <v>1.0616710103999782E-2</v>
      </c>
      <c r="E451" s="39">
        <f t="shared" si="25"/>
        <v>2.0960503327775814E-3</v>
      </c>
      <c r="F451" s="40">
        <f t="shared" si="26"/>
        <v>1.2712760436777364E-2</v>
      </c>
      <c r="H451" s="39">
        <f t="shared" si="27"/>
        <v>1.2712760436777364E-2</v>
      </c>
      <c r="L451" s="39"/>
      <c r="M451" s="39"/>
    </row>
    <row r="452" spans="1:13" x14ac:dyDescent="0.2">
      <c r="A452" s="87">
        <v>37881</v>
      </c>
      <c r="B452" s="39">
        <v>5.8223689999999939E-2</v>
      </c>
      <c r="C452" s="39">
        <v>6.8752778025000127E-2</v>
      </c>
      <c r="D452" s="40">
        <f t="shared" si="24"/>
        <v>1.0529088025000188E-2</v>
      </c>
      <c r="E452" s="39">
        <f t="shared" si="25"/>
        <v>2.0886550293100158E-3</v>
      </c>
      <c r="F452" s="40">
        <f t="shared" si="26"/>
        <v>1.2617743054310205E-2</v>
      </c>
      <c r="H452" s="39">
        <f t="shared" si="27"/>
        <v>1.2617743054310205E-2</v>
      </c>
      <c r="L452" s="39"/>
      <c r="M452" s="39"/>
    </row>
    <row r="453" spans="1:13" x14ac:dyDescent="0.2">
      <c r="A453" s="87">
        <v>37882</v>
      </c>
      <c r="B453" s="39">
        <v>5.7760825624999956E-2</v>
      </c>
      <c r="C453" s="39">
        <v>6.8246273600000018E-2</v>
      </c>
      <c r="D453" s="40">
        <f t="shared" si="24"/>
        <v>1.0485447975000062E-2</v>
      </c>
      <c r="E453" s="39">
        <f t="shared" si="25"/>
        <v>2.0849718090900052E-3</v>
      </c>
      <c r="F453" s="40">
        <f t="shared" si="26"/>
        <v>1.2570419784090067E-2</v>
      </c>
      <c r="H453" s="39">
        <f t="shared" si="27"/>
        <v>1.2570419784090067E-2</v>
      </c>
      <c r="L453" s="39"/>
      <c r="M453" s="39"/>
    </row>
    <row r="454" spans="1:13" x14ac:dyDescent="0.2">
      <c r="A454" s="87">
        <v>37883</v>
      </c>
      <c r="B454" s="39">
        <v>5.7760825624999956E-2</v>
      </c>
      <c r="C454" s="39">
        <v>6.8644231256250077E-2</v>
      </c>
      <c r="D454" s="40">
        <f t="shared" ref="D454:D517" si="28">C454-B454</f>
        <v>1.088340563125012E-2</v>
      </c>
      <c r="E454" s="39">
        <f t="shared" ref="E454:E517" si="29">$B$1+$B$2*D454</f>
        <v>2.1185594352775101E-3</v>
      </c>
      <c r="F454" s="40">
        <f t="shared" ref="F454:F517" si="30">D454+E454</f>
        <v>1.3001965066527631E-2</v>
      </c>
      <c r="H454" s="39">
        <f t="shared" ref="H454:H517" si="31">AVERAGE(F454:G454)</f>
        <v>1.3001965066527631E-2</v>
      </c>
      <c r="L454" s="39"/>
      <c r="M454" s="39"/>
    </row>
    <row r="455" spans="1:13" x14ac:dyDescent="0.2">
      <c r="A455" s="87">
        <v>37886</v>
      </c>
      <c r="B455" s="39">
        <v>5.7298062500000135E-2</v>
      </c>
      <c r="C455" s="39">
        <v>6.8022002852250019E-2</v>
      </c>
      <c r="D455" s="40">
        <f t="shared" si="28"/>
        <v>1.0723940352249883E-2</v>
      </c>
      <c r="E455" s="39">
        <f t="shared" si="29"/>
        <v>2.10510056572989E-3</v>
      </c>
      <c r="F455" s="40">
        <f t="shared" si="30"/>
        <v>1.2829040917979774E-2</v>
      </c>
      <c r="H455" s="39">
        <f t="shared" si="31"/>
        <v>1.2829040917979774E-2</v>
      </c>
      <c r="L455" s="39"/>
      <c r="M455" s="39"/>
    </row>
    <row r="456" spans="1:13" x14ac:dyDescent="0.2">
      <c r="A456" s="87">
        <v>37887</v>
      </c>
      <c r="B456" s="39">
        <v>5.7246650624999784E-2</v>
      </c>
      <c r="C456" s="39">
        <v>6.7687190810249875E-2</v>
      </c>
      <c r="D456" s="40">
        <f t="shared" si="28"/>
        <v>1.0440540185250091E-2</v>
      </c>
      <c r="E456" s="39">
        <f t="shared" si="29"/>
        <v>2.0811815916351077E-3</v>
      </c>
      <c r="F456" s="40">
        <f t="shared" si="30"/>
        <v>1.2521721776885198E-2</v>
      </c>
      <c r="H456" s="39">
        <f t="shared" si="31"/>
        <v>1.2521721776885198E-2</v>
      </c>
      <c r="L456" s="39"/>
      <c r="M456" s="39"/>
    </row>
    <row r="457" spans="1:13" x14ac:dyDescent="0.2">
      <c r="A457" s="87">
        <v>37888</v>
      </c>
      <c r="B457" s="39">
        <v>5.7195239999999981E-2</v>
      </c>
      <c r="C457" s="39">
        <v>6.767995779599989E-2</v>
      </c>
      <c r="D457" s="40">
        <f t="shared" si="28"/>
        <v>1.0484717795999909E-2</v>
      </c>
      <c r="E457" s="39">
        <f t="shared" si="29"/>
        <v>2.0849101819823924E-3</v>
      </c>
      <c r="F457" s="40">
        <f t="shared" si="30"/>
        <v>1.2569627977982303E-2</v>
      </c>
      <c r="H457" s="39">
        <f t="shared" si="31"/>
        <v>1.2569627977982303E-2</v>
      </c>
      <c r="L457" s="39"/>
      <c r="M457" s="39"/>
    </row>
    <row r="458" spans="1:13" x14ac:dyDescent="0.2">
      <c r="A458" s="87">
        <v>37889</v>
      </c>
      <c r="B458" s="39">
        <v>5.6372840000000091E-2</v>
      </c>
      <c r="C458" s="39">
        <v>6.6739874561000168E-2</v>
      </c>
      <c r="D458" s="40">
        <f t="shared" si="28"/>
        <v>1.0367034561000077E-2</v>
      </c>
      <c r="E458" s="39">
        <f t="shared" si="29"/>
        <v>2.0749777169484064E-3</v>
      </c>
      <c r="F458" s="40">
        <f t="shared" si="30"/>
        <v>1.2442012277948482E-2</v>
      </c>
      <c r="H458" s="39">
        <f t="shared" si="31"/>
        <v>1.2442012277948482E-2</v>
      </c>
      <c r="L458" s="39"/>
      <c r="M458" s="39"/>
    </row>
    <row r="459" spans="1:13" x14ac:dyDescent="0.2">
      <c r="A459" s="87">
        <v>37890</v>
      </c>
      <c r="B459" s="39">
        <v>5.6321450625000269E-2</v>
      </c>
      <c r="C459" s="39">
        <v>6.672541497599993E-2</v>
      </c>
      <c r="D459" s="40">
        <f t="shared" si="28"/>
        <v>1.0403964350999662E-2</v>
      </c>
      <c r="E459" s="39">
        <f t="shared" si="29"/>
        <v>2.0780945912243715E-3</v>
      </c>
      <c r="F459" s="40">
        <f t="shared" si="30"/>
        <v>1.2482058942224032E-2</v>
      </c>
      <c r="H459" s="39">
        <f t="shared" si="31"/>
        <v>1.2482058942224032E-2</v>
      </c>
      <c r="L459" s="39"/>
      <c r="M459" s="39"/>
    </row>
    <row r="460" spans="1:13" x14ac:dyDescent="0.2">
      <c r="A460" s="87">
        <v>37893</v>
      </c>
      <c r="B460" s="39">
        <v>5.5859002499999866E-2</v>
      </c>
      <c r="C460" s="39">
        <v>6.6104778052249902E-2</v>
      </c>
      <c r="D460" s="40">
        <f t="shared" si="28"/>
        <v>1.0245775552250036E-2</v>
      </c>
      <c r="E460" s="39">
        <f t="shared" si="29"/>
        <v>2.0647434566099031E-3</v>
      </c>
      <c r="F460" s="40">
        <f t="shared" si="30"/>
        <v>1.2310519008859939E-2</v>
      </c>
      <c r="H460" s="39">
        <f t="shared" si="31"/>
        <v>1.2310519008859939E-2</v>
      </c>
      <c r="L460" s="39"/>
      <c r="M460" s="39"/>
    </row>
    <row r="461" spans="1:13" x14ac:dyDescent="0.2">
      <c r="A461" s="87">
        <v>37894</v>
      </c>
      <c r="B461" s="39">
        <v>5.6475622499999822E-2</v>
      </c>
      <c r="C461" s="39">
        <v>6.6834897129000037E-2</v>
      </c>
      <c r="D461" s="40">
        <f t="shared" si="28"/>
        <v>1.0359274629000215E-2</v>
      </c>
      <c r="E461" s="39">
        <f t="shared" si="29"/>
        <v>2.0743227786876178E-3</v>
      </c>
      <c r="F461" s="40">
        <f t="shared" si="30"/>
        <v>1.2433597407687833E-2</v>
      </c>
      <c r="H461" s="39">
        <f t="shared" si="31"/>
        <v>1.2433597407687833E-2</v>
      </c>
      <c r="L461" s="39"/>
      <c r="M461" s="39"/>
    </row>
    <row r="462" spans="1:13" x14ac:dyDescent="0.2">
      <c r="A462" s="87">
        <v>37895</v>
      </c>
      <c r="B462" s="39">
        <v>5.5139840000000273E-2</v>
      </c>
      <c r="C462" s="39">
        <v>6.5492579529000006E-2</v>
      </c>
      <c r="D462" s="40">
        <f t="shared" si="28"/>
        <v>1.0352739528999733E-2</v>
      </c>
      <c r="E462" s="39">
        <f t="shared" si="29"/>
        <v>2.0737712162475774E-3</v>
      </c>
      <c r="F462" s="40">
        <f t="shared" si="30"/>
        <v>1.242651074524731E-2</v>
      </c>
      <c r="H462" s="39">
        <f t="shared" si="31"/>
        <v>1.242651074524731E-2</v>
      </c>
      <c r="L462" s="39"/>
      <c r="M462" s="39"/>
    </row>
    <row r="463" spans="1:13" x14ac:dyDescent="0.2">
      <c r="A463" s="87">
        <v>37896</v>
      </c>
      <c r="B463" s="39">
        <v>5.5499390624999867E-2</v>
      </c>
      <c r="C463" s="39">
        <v>6.590138062499995E-2</v>
      </c>
      <c r="D463" s="40">
        <f t="shared" si="28"/>
        <v>1.0401990000000083E-2</v>
      </c>
      <c r="E463" s="39">
        <f t="shared" si="29"/>
        <v>2.0779279560000068E-3</v>
      </c>
      <c r="F463" s="40">
        <f t="shared" si="30"/>
        <v>1.247991795600009E-2</v>
      </c>
      <c r="H463" s="39">
        <f t="shared" si="31"/>
        <v>1.247991795600009E-2</v>
      </c>
      <c r="L463" s="39"/>
      <c r="M463" s="39"/>
    </row>
    <row r="464" spans="1:13" x14ac:dyDescent="0.2">
      <c r="A464" s="87">
        <v>37897</v>
      </c>
      <c r="B464" s="39">
        <v>5.5961760000000194E-2</v>
      </c>
      <c r="C464" s="39">
        <v>6.6354663380249868E-2</v>
      </c>
      <c r="D464" s="40">
        <f t="shared" si="28"/>
        <v>1.0392903380249674E-2</v>
      </c>
      <c r="E464" s="39">
        <f t="shared" si="29"/>
        <v>2.0771610452930724E-3</v>
      </c>
      <c r="F464" s="40">
        <f t="shared" si="30"/>
        <v>1.2470064425542746E-2</v>
      </c>
      <c r="H464" s="39">
        <f t="shared" si="31"/>
        <v>1.2470064425542746E-2</v>
      </c>
      <c r="L464" s="39"/>
      <c r="M464" s="39"/>
    </row>
    <row r="465" spans="1:13" x14ac:dyDescent="0.2">
      <c r="A465" s="87">
        <v>37901</v>
      </c>
      <c r="B465" s="39">
        <v>5.8172255624999947E-2</v>
      </c>
      <c r="C465" s="39">
        <v>6.8754845636000095E-2</v>
      </c>
      <c r="D465" s="40">
        <f t="shared" si="28"/>
        <v>1.0582590011000148E-2</v>
      </c>
      <c r="E465" s="39">
        <f t="shared" si="29"/>
        <v>2.0931705969284122E-3</v>
      </c>
      <c r="F465" s="40">
        <f t="shared" si="30"/>
        <v>1.2675760607928559E-2</v>
      </c>
      <c r="H465" s="39">
        <f t="shared" si="31"/>
        <v>1.2675760607928559E-2</v>
      </c>
      <c r="L465" s="39"/>
      <c r="M465" s="39"/>
    </row>
    <row r="466" spans="1:13" x14ac:dyDescent="0.2">
      <c r="A466" s="87">
        <v>37902</v>
      </c>
      <c r="B466" s="39">
        <v>5.848088062500012E-2</v>
      </c>
      <c r="C466" s="39">
        <v>6.9026753906249905E-2</v>
      </c>
      <c r="D466" s="40">
        <f t="shared" si="28"/>
        <v>1.0545873281249785E-2</v>
      </c>
      <c r="E466" s="39">
        <f t="shared" si="29"/>
        <v>2.0900717049374819E-3</v>
      </c>
      <c r="F466" s="40">
        <f t="shared" si="30"/>
        <v>1.2635944986187267E-2</v>
      </c>
      <c r="H466" s="39">
        <f t="shared" si="31"/>
        <v>1.2635944986187267E-2</v>
      </c>
      <c r="L466" s="39"/>
      <c r="M466" s="39"/>
    </row>
    <row r="467" spans="1:13" x14ac:dyDescent="0.2">
      <c r="A467" s="87">
        <v>37903</v>
      </c>
      <c r="B467" s="39">
        <v>5.87381025E-2</v>
      </c>
      <c r="C467" s="39">
        <v>6.9206666600249767E-2</v>
      </c>
      <c r="D467" s="40">
        <f t="shared" si="28"/>
        <v>1.0468564100249766E-2</v>
      </c>
      <c r="E467" s="39">
        <f t="shared" si="29"/>
        <v>2.0835468100610802E-3</v>
      </c>
      <c r="F467" s="40">
        <f t="shared" si="30"/>
        <v>1.2552110910310846E-2</v>
      </c>
      <c r="H467" s="39">
        <f t="shared" si="31"/>
        <v>1.2552110910310846E-2</v>
      </c>
      <c r="L467" s="39"/>
      <c r="M467" s="39"/>
    </row>
    <row r="468" spans="1:13" x14ac:dyDescent="0.2">
      <c r="A468" s="87">
        <v>37904</v>
      </c>
      <c r="B468" s="39">
        <v>5.9252639999999746E-2</v>
      </c>
      <c r="C468" s="39">
        <v>6.9624453302249867E-2</v>
      </c>
      <c r="D468" s="40">
        <f t="shared" si="28"/>
        <v>1.0371813302250121E-2</v>
      </c>
      <c r="E468" s="39">
        <f t="shared" si="29"/>
        <v>2.0753810427099101E-3</v>
      </c>
      <c r="F468" s="40">
        <f t="shared" si="30"/>
        <v>1.2447194344960031E-2</v>
      </c>
      <c r="H468" s="39">
        <f t="shared" si="31"/>
        <v>1.2447194344960031E-2</v>
      </c>
      <c r="L468" s="39"/>
      <c r="M468" s="39"/>
    </row>
    <row r="469" spans="1:13" x14ac:dyDescent="0.2">
      <c r="A469" s="87">
        <v>37907</v>
      </c>
      <c r="B469" s="39">
        <v>5.9509955625000055E-2</v>
      </c>
      <c r="C469" s="39">
        <v>6.9870613370249801E-2</v>
      </c>
      <c r="D469" s="40">
        <f t="shared" si="28"/>
        <v>1.0360657745249746E-2</v>
      </c>
      <c r="E469" s="39">
        <f t="shared" si="29"/>
        <v>2.0744395136990785E-3</v>
      </c>
      <c r="F469" s="40">
        <f t="shared" si="30"/>
        <v>1.2435097258948825E-2</v>
      </c>
      <c r="H469" s="39">
        <f t="shared" si="31"/>
        <v>1.2435097258948825E-2</v>
      </c>
      <c r="L469" s="39"/>
      <c r="M469" s="39"/>
    </row>
    <row r="470" spans="1:13" x14ac:dyDescent="0.2">
      <c r="A470" s="87">
        <v>37908</v>
      </c>
      <c r="B470" s="39">
        <v>5.9818775624999931E-2</v>
      </c>
      <c r="C470" s="39">
        <v>7.0187146502249886E-2</v>
      </c>
      <c r="D470" s="40">
        <f t="shared" si="28"/>
        <v>1.0368370877249955E-2</v>
      </c>
      <c r="E470" s="39">
        <f t="shared" si="29"/>
        <v>2.0750905020398961E-3</v>
      </c>
      <c r="F470" s="40">
        <f t="shared" si="30"/>
        <v>1.2443461379289851E-2</v>
      </c>
      <c r="H470" s="39">
        <f t="shared" si="31"/>
        <v>1.2443461379289851E-2</v>
      </c>
      <c r="L470" s="39"/>
      <c r="M470" s="39"/>
    </row>
    <row r="471" spans="1:13" x14ac:dyDescent="0.2">
      <c r="A471" s="87">
        <v>37909</v>
      </c>
      <c r="B471" s="39">
        <v>5.9870250000000125E-2</v>
      </c>
      <c r="C471" s="39">
        <v>7.0238872052249768E-2</v>
      </c>
      <c r="D471" s="40">
        <f t="shared" si="28"/>
        <v>1.0368622052249643E-2</v>
      </c>
      <c r="E471" s="39">
        <f t="shared" si="29"/>
        <v>2.0751117012098698E-3</v>
      </c>
      <c r="F471" s="40">
        <f t="shared" si="30"/>
        <v>1.2443733753459512E-2</v>
      </c>
      <c r="H471" s="39">
        <f t="shared" si="31"/>
        <v>1.2443733753459512E-2</v>
      </c>
      <c r="L471" s="39"/>
      <c r="M471" s="39"/>
    </row>
    <row r="472" spans="1:13" x14ac:dyDescent="0.2">
      <c r="A472" s="87">
        <v>37910</v>
      </c>
      <c r="B472" s="39">
        <v>6.0230605624999711E-2</v>
      </c>
      <c r="C472" s="39">
        <v>7.0520280940250091E-2</v>
      </c>
      <c r="D472" s="40">
        <f t="shared" si="28"/>
        <v>1.0289675315250379E-2</v>
      </c>
      <c r="E472" s="39">
        <f t="shared" si="29"/>
        <v>2.0684485966071318E-3</v>
      </c>
      <c r="F472" s="40">
        <f t="shared" si="30"/>
        <v>1.2358123911857512E-2</v>
      </c>
      <c r="H472" s="39">
        <f t="shared" si="31"/>
        <v>1.2358123911857512E-2</v>
      </c>
      <c r="L472" s="39"/>
      <c r="M472" s="39"/>
    </row>
    <row r="473" spans="1:13" x14ac:dyDescent="0.2">
      <c r="A473" s="87">
        <v>37911</v>
      </c>
      <c r="B473" s="39">
        <v>6.0951500624999877E-2</v>
      </c>
      <c r="C473" s="39">
        <v>7.1380255624999833E-2</v>
      </c>
      <c r="D473" s="40">
        <f t="shared" si="28"/>
        <v>1.0428754999999956E-2</v>
      </c>
      <c r="E473" s="39">
        <f t="shared" si="29"/>
        <v>2.0801869219999962E-3</v>
      </c>
      <c r="F473" s="40">
        <f t="shared" si="30"/>
        <v>1.2508941921999953E-2</v>
      </c>
      <c r="H473" s="39">
        <f t="shared" si="31"/>
        <v>1.2508941921999953E-2</v>
      </c>
      <c r="L473" s="39"/>
      <c r="M473" s="39"/>
    </row>
    <row r="474" spans="1:13" x14ac:dyDescent="0.2">
      <c r="A474" s="87">
        <v>37914</v>
      </c>
      <c r="B474" s="39">
        <v>6.0951500624999877E-2</v>
      </c>
      <c r="C474" s="39">
        <v>7.1377150402250011E-2</v>
      </c>
      <c r="D474" s="40">
        <f t="shared" si="28"/>
        <v>1.0425649777250134E-2</v>
      </c>
      <c r="E474" s="39">
        <f t="shared" si="29"/>
        <v>2.0799248411999113E-3</v>
      </c>
      <c r="F474" s="40">
        <f t="shared" si="30"/>
        <v>1.2505574618450047E-2</v>
      </c>
      <c r="H474" s="39">
        <f t="shared" si="31"/>
        <v>1.2505574618450047E-2</v>
      </c>
      <c r="L474" s="39"/>
      <c r="M474" s="39"/>
    </row>
    <row r="475" spans="1:13" x14ac:dyDescent="0.2">
      <c r="A475" s="87">
        <v>37915</v>
      </c>
      <c r="B475" s="39">
        <v>6.0642515625000115E-2</v>
      </c>
      <c r="C475" s="39">
        <v>7.0626853520999955E-2</v>
      </c>
      <c r="D475" s="40">
        <f t="shared" si="28"/>
        <v>9.9843378959998397E-3</v>
      </c>
      <c r="E475" s="39">
        <f t="shared" si="29"/>
        <v>2.0426781184223865E-3</v>
      </c>
      <c r="F475" s="40">
        <f t="shared" si="30"/>
        <v>1.2027016014422225E-2</v>
      </c>
      <c r="H475" s="39">
        <f t="shared" si="31"/>
        <v>1.2027016014422225E-2</v>
      </c>
      <c r="L475" s="39"/>
      <c r="M475" s="39"/>
    </row>
    <row r="476" spans="1:13" x14ac:dyDescent="0.2">
      <c r="A476" s="87">
        <v>37916</v>
      </c>
      <c r="B476" s="39">
        <v>5.9973202499999934E-2</v>
      </c>
      <c r="C476" s="39">
        <v>6.9708227289000169E-2</v>
      </c>
      <c r="D476" s="40">
        <f t="shared" si="28"/>
        <v>9.735024789000235E-3</v>
      </c>
      <c r="E476" s="39">
        <f t="shared" si="29"/>
        <v>2.0216360921916196E-3</v>
      </c>
      <c r="F476" s="40">
        <f t="shared" si="30"/>
        <v>1.1756660881191854E-2</v>
      </c>
      <c r="H476" s="39">
        <f t="shared" si="31"/>
        <v>1.1756660881191854E-2</v>
      </c>
      <c r="L476" s="39"/>
      <c r="M476" s="39"/>
    </row>
    <row r="477" spans="1:13" x14ac:dyDescent="0.2">
      <c r="A477" s="87">
        <v>37917</v>
      </c>
      <c r="B477" s="39">
        <v>5.9458490000000142E-2</v>
      </c>
      <c r="C477" s="39">
        <v>6.9023652095999921E-2</v>
      </c>
      <c r="D477" s="40">
        <f t="shared" si="28"/>
        <v>9.5651620959997796E-3</v>
      </c>
      <c r="E477" s="39">
        <f t="shared" si="29"/>
        <v>2.0072996809023811E-3</v>
      </c>
      <c r="F477" s="40">
        <f t="shared" si="30"/>
        <v>1.157246177690216E-2</v>
      </c>
      <c r="H477" s="39">
        <f t="shared" si="31"/>
        <v>1.157246177690216E-2</v>
      </c>
      <c r="L477" s="39"/>
      <c r="M477" s="39"/>
    </row>
    <row r="478" spans="1:13" x14ac:dyDescent="0.2">
      <c r="A478" s="87">
        <v>37918</v>
      </c>
      <c r="B478" s="39">
        <v>6.0127640624999978E-2</v>
      </c>
      <c r="C478" s="39">
        <v>6.978166150624987E-2</v>
      </c>
      <c r="D478" s="40">
        <f t="shared" si="28"/>
        <v>9.6540208812498918E-3</v>
      </c>
      <c r="E478" s="39">
        <f t="shared" si="29"/>
        <v>2.0147993623774907E-3</v>
      </c>
      <c r="F478" s="40">
        <f t="shared" si="30"/>
        <v>1.1668820243627382E-2</v>
      </c>
      <c r="H478" s="39">
        <f t="shared" si="31"/>
        <v>1.1668820243627382E-2</v>
      </c>
      <c r="L478" s="39"/>
      <c r="M478" s="39"/>
    </row>
    <row r="479" spans="1:13" x14ac:dyDescent="0.2">
      <c r="A479" s="87">
        <v>37921</v>
      </c>
      <c r="B479" s="39">
        <v>6.0436550625000196E-2</v>
      </c>
      <c r="C479" s="39">
        <v>7.0411644449000166E-2</v>
      </c>
      <c r="D479" s="40">
        <f t="shared" si="28"/>
        <v>9.9750938239999698E-3</v>
      </c>
      <c r="E479" s="39">
        <f t="shared" si="29"/>
        <v>2.0418979187455974E-3</v>
      </c>
      <c r="F479" s="40">
        <f t="shared" si="30"/>
        <v>1.2016991742745568E-2</v>
      </c>
      <c r="H479" s="39">
        <f t="shared" si="31"/>
        <v>1.2016991742745568E-2</v>
      </c>
      <c r="L479" s="39"/>
      <c r="M479" s="39"/>
    </row>
    <row r="480" spans="1:13" x14ac:dyDescent="0.2">
      <c r="A480" s="87">
        <v>37922</v>
      </c>
      <c r="B480" s="39">
        <v>6.0951500624999877E-2</v>
      </c>
      <c r="C480" s="39">
        <v>7.0918661904000313E-2</v>
      </c>
      <c r="D480" s="40">
        <f t="shared" si="28"/>
        <v>9.967161279000436E-3</v>
      </c>
      <c r="E480" s="39">
        <f t="shared" si="29"/>
        <v>2.0412284119476366E-3</v>
      </c>
      <c r="F480" s="40">
        <f t="shared" si="30"/>
        <v>1.2008389690948073E-2</v>
      </c>
      <c r="H480" s="39">
        <f t="shared" si="31"/>
        <v>1.2008389690948073E-2</v>
      </c>
      <c r="L480" s="39"/>
      <c r="M480" s="39"/>
    </row>
    <row r="481" spans="1:13" x14ac:dyDescent="0.2">
      <c r="A481" s="87">
        <v>37923</v>
      </c>
      <c r="B481" s="39">
        <v>5.9973202499999934E-2</v>
      </c>
      <c r="C481" s="39">
        <v>6.9718569984000167E-2</v>
      </c>
      <c r="D481" s="40">
        <f t="shared" si="28"/>
        <v>9.7453674840002336E-3</v>
      </c>
      <c r="E481" s="39">
        <f t="shared" si="29"/>
        <v>2.0225090156496196E-3</v>
      </c>
      <c r="F481" s="40">
        <f t="shared" si="30"/>
        <v>1.1767876499649853E-2</v>
      </c>
      <c r="H481" s="39">
        <f t="shared" si="31"/>
        <v>1.1767876499649853E-2</v>
      </c>
      <c r="L481" s="39"/>
      <c r="M481" s="39"/>
    </row>
    <row r="482" spans="1:13" x14ac:dyDescent="0.2">
      <c r="A482" s="87">
        <v>37924</v>
      </c>
      <c r="B482" s="39">
        <v>6.0591022499999925E-2</v>
      </c>
      <c r="C482" s="39">
        <v>7.0426128995999759E-2</v>
      </c>
      <c r="D482" s="40">
        <f t="shared" si="28"/>
        <v>9.8351064959998347E-3</v>
      </c>
      <c r="E482" s="39">
        <f t="shared" si="29"/>
        <v>2.0300829882623859E-3</v>
      </c>
      <c r="F482" s="40">
        <f t="shared" si="30"/>
        <v>1.1865189484262221E-2</v>
      </c>
      <c r="H482" s="39">
        <f t="shared" si="31"/>
        <v>1.1865189484262221E-2</v>
      </c>
      <c r="L482" s="39"/>
      <c r="M482" s="39"/>
    </row>
    <row r="483" spans="1:13" x14ac:dyDescent="0.2">
      <c r="A483" s="87">
        <v>37925</v>
      </c>
      <c r="B483" s="39">
        <v>6.1260530625000031E-2</v>
      </c>
      <c r="C483" s="39">
        <v>7.1244665090249848E-2</v>
      </c>
      <c r="D483" s="40">
        <f t="shared" si="28"/>
        <v>9.9841344652498165E-3</v>
      </c>
      <c r="E483" s="39">
        <f t="shared" si="29"/>
        <v>2.0426609488670847E-3</v>
      </c>
      <c r="F483" s="40">
        <f t="shared" si="30"/>
        <v>1.20267954141169E-2</v>
      </c>
      <c r="H483" s="39">
        <f t="shared" si="31"/>
        <v>1.20267954141169E-2</v>
      </c>
      <c r="L483" s="39"/>
      <c r="M483" s="39"/>
    </row>
    <row r="484" spans="1:13" x14ac:dyDescent="0.2">
      <c r="A484" s="87">
        <v>37928</v>
      </c>
      <c r="B484" s="39">
        <v>6.1724160000000028E-2</v>
      </c>
      <c r="C484" s="39">
        <v>7.1429939800999875E-2</v>
      </c>
      <c r="D484" s="40">
        <f t="shared" si="28"/>
        <v>9.7057798009998475E-3</v>
      </c>
      <c r="E484" s="39">
        <f t="shared" si="29"/>
        <v>2.0191678152043872E-3</v>
      </c>
      <c r="F484" s="40">
        <f t="shared" si="30"/>
        <v>1.1724947616204235E-2</v>
      </c>
      <c r="H484" s="39">
        <f t="shared" si="31"/>
        <v>1.1724947616204235E-2</v>
      </c>
      <c r="L484" s="39"/>
      <c r="M484" s="39"/>
    </row>
    <row r="485" spans="1:13" x14ac:dyDescent="0.2">
      <c r="A485" s="87">
        <v>37929</v>
      </c>
      <c r="B485" s="39">
        <v>6.1878725624999964E-2</v>
      </c>
      <c r="C485" s="39">
        <v>7.1536557650250243E-2</v>
      </c>
      <c r="D485" s="40">
        <f t="shared" si="28"/>
        <v>9.6578320252502792E-3</v>
      </c>
      <c r="E485" s="39">
        <f t="shared" si="29"/>
        <v>2.0151210229311235E-3</v>
      </c>
      <c r="F485" s="40">
        <f t="shared" si="30"/>
        <v>1.1672953048181403E-2</v>
      </c>
      <c r="H485" s="39">
        <f t="shared" si="31"/>
        <v>1.1672953048181403E-2</v>
      </c>
      <c r="L485" s="39"/>
      <c r="M485" s="39"/>
    </row>
    <row r="486" spans="1:13" x14ac:dyDescent="0.2">
      <c r="A486" s="87">
        <v>37930</v>
      </c>
      <c r="B486" s="39">
        <v>6.2342489999999806E-2</v>
      </c>
      <c r="C486" s="39">
        <v>7.1677342742250127E-2</v>
      </c>
      <c r="D486" s="40">
        <f t="shared" si="28"/>
        <v>9.3348527422503214E-3</v>
      </c>
      <c r="E486" s="39">
        <f t="shared" si="29"/>
        <v>1.9878615714459271E-3</v>
      </c>
      <c r="F486" s="40">
        <f t="shared" si="30"/>
        <v>1.1322714313696249E-2</v>
      </c>
      <c r="H486" s="39">
        <f t="shared" si="31"/>
        <v>1.1322714313696249E-2</v>
      </c>
      <c r="L486" s="39"/>
      <c r="M486" s="39"/>
    </row>
    <row r="487" spans="1:13" x14ac:dyDescent="0.2">
      <c r="A487" s="87">
        <v>37931</v>
      </c>
      <c r="B487" s="39">
        <v>6.3064102500000052E-2</v>
      </c>
      <c r="C487" s="39">
        <v>7.2381406922250147E-2</v>
      </c>
      <c r="D487" s="40">
        <f t="shared" si="28"/>
        <v>9.3173044222500945E-3</v>
      </c>
      <c r="E487" s="39">
        <f t="shared" si="29"/>
        <v>1.9863804932379078E-3</v>
      </c>
      <c r="F487" s="40">
        <f t="shared" si="30"/>
        <v>1.1303684915488003E-2</v>
      </c>
      <c r="H487" s="39">
        <f t="shared" si="31"/>
        <v>1.1303684915488003E-2</v>
      </c>
      <c r="L487" s="39"/>
      <c r="M487" s="39"/>
    </row>
    <row r="488" spans="1:13" x14ac:dyDescent="0.2">
      <c r="A488" s="87">
        <v>37932</v>
      </c>
      <c r="B488" s="39">
        <v>6.3528125624999987E-2</v>
      </c>
      <c r="C488" s="39">
        <v>7.2778062499999852E-2</v>
      </c>
      <c r="D488" s="40">
        <f t="shared" si="28"/>
        <v>9.2499368749998645E-3</v>
      </c>
      <c r="E488" s="39">
        <f t="shared" si="29"/>
        <v>1.9806946722499886E-3</v>
      </c>
      <c r="F488" s="40">
        <f t="shared" si="30"/>
        <v>1.1230631547249853E-2</v>
      </c>
      <c r="H488" s="39">
        <f t="shared" si="31"/>
        <v>1.1230631547249853E-2</v>
      </c>
      <c r="L488" s="39"/>
      <c r="M488" s="39"/>
    </row>
    <row r="489" spans="1:13" x14ac:dyDescent="0.2">
      <c r="A489" s="87">
        <v>37935</v>
      </c>
      <c r="B489" s="39">
        <v>6.3889102499999906E-2</v>
      </c>
      <c r="C489" s="39">
        <v>7.3023549292250189E-2</v>
      </c>
      <c r="D489" s="40">
        <f t="shared" si="28"/>
        <v>9.1344467922502837E-3</v>
      </c>
      <c r="E489" s="39">
        <f t="shared" si="29"/>
        <v>1.9709473092659239E-3</v>
      </c>
      <c r="F489" s="40">
        <f t="shared" si="30"/>
        <v>1.1105394101516208E-2</v>
      </c>
      <c r="H489" s="39">
        <f t="shared" si="31"/>
        <v>1.1105394101516208E-2</v>
      </c>
      <c r="L489" s="39"/>
      <c r="M489" s="39"/>
    </row>
    <row r="490" spans="1:13" x14ac:dyDescent="0.2">
      <c r="A490" s="87">
        <v>37936</v>
      </c>
      <c r="B490" s="39">
        <v>6.3682822499999903E-2</v>
      </c>
      <c r="C490" s="39">
        <v>7.2895105442250197E-2</v>
      </c>
      <c r="D490" s="40">
        <f t="shared" si="28"/>
        <v>9.2122829422502939E-3</v>
      </c>
      <c r="E490" s="39">
        <f t="shared" si="29"/>
        <v>1.9775166803259248E-3</v>
      </c>
      <c r="F490" s="40">
        <f t="shared" si="30"/>
        <v>1.1189799622576218E-2</v>
      </c>
      <c r="H490" s="39">
        <f t="shared" si="31"/>
        <v>1.1189799622576218E-2</v>
      </c>
      <c r="L490" s="39"/>
      <c r="M490" s="39"/>
    </row>
    <row r="491" spans="1:13" x14ac:dyDescent="0.2">
      <c r="A491" s="87">
        <v>37937</v>
      </c>
      <c r="B491" s="39">
        <v>6.3734390624999859E-2</v>
      </c>
      <c r="C491" s="39">
        <v>7.2928251506250152E-2</v>
      </c>
      <c r="D491" s="40">
        <f t="shared" si="28"/>
        <v>9.1938608812502931E-3</v>
      </c>
      <c r="E491" s="39">
        <f t="shared" si="29"/>
        <v>1.9759618583775245E-3</v>
      </c>
      <c r="F491" s="40">
        <f t="shared" si="30"/>
        <v>1.1169822739627817E-2</v>
      </c>
      <c r="H491" s="39">
        <f t="shared" si="31"/>
        <v>1.1169822739627817E-2</v>
      </c>
      <c r="L491" s="39"/>
      <c r="M491" s="39"/>
    </row>
    <row r="492" spans="1:13" x14ac:dyDescent="0.2">
      <c r="A492" s="87">
        <v>37938</v>
      </c>
      <c r="B492" s="39">
        <v>6.4146980624999905E-2</v>
      </c>
      <c r="C492" s="39">
        <v>7.3359196930250059E-2</v>
      </c>
      <c r="D492" s="40">
        <f t="shared" si="28"/>
        <v>9.2122163052501538E-3</v>
      </c>
      <c r="E492" s="39">
        <f t="shared" si="29"/>
        <v>1.9775110561631127E-3</v>
      </c>
      <c r="F492" s="40">
        <f t="shared" si="30"/>
        <v>1.1189727361413267E-2</v>
      </c>
      <c r="H492" s="39">
        <f t="shared" si="31"/>
        <v>1.1189727361413267E-2</v>
      </c>
      <c r="L492" s="39"/>
      <c r="M492" s="39"/>
    </row>
    <row r="493" spans="1:13" x14ac:dyDescent="0.2">
      <c r="A493" s="87">
        <v>37939</v>
      </c>
      <c r="B493" s="39">
        <v>6.3889102499999906E-2</v>
      </c>
      <c r="C493" s="39">
        <v>7.3008011320999877E-2</v>
      </c>
      <c r="D493" s="40">
        <f t="shared" si="28"/>
        <v>9.1189088209999714E-3</v>
      </c>
      <c r="E493" s="39">
        <f t="shared" si="29"/>
        <v>1.9696359044923976E-3</v>
      </c>
      <c r="F493" s="40">
        <f t="shared" si="30"/>
        <v>1.108854472549237E-2</v>
      </c>
      <c r="H493" s="39">
        <f t="shared" si="31"/>
        <v>1.108854472549237E-2</v>
      </c>
      <c r="L493" s="39"/>
      <c r="M493" s="39"/>
    </row>
    <row r="494" spans="1:13" x14ac:dyDescent="0.2">
      <c r="A494" s="87">
        <v>37942</v>
      </c>
      <c r="B494" s="39">
        <v>6.3270322499999976E-2</v>
      </c>
      <c r="C494" s="39">
        <v>7.2387620282249987E-2</v>
      </c>
      <c r="D494" s="40">
        <f t="shared" si="28"/>
        <v>9.1172977822500112E-3</v>
      </c>
      <c r="E494" s="39">
        <f t="shared" si="29"/>
        <v>1.9694999328219009E-3</v>
      </c>
      <c r="F494" s="40">
        <f t="shared" si="30"/>
        <v>1.1086797715071912E-2</v>
      </c>
      <c r="H494" s="39">
        <f t="shared" si="31"/>
        <v>1.1086797715071912E-2</v>
      </c>
      <c r="L494" s="39"/>
      <c r="M494" s="39"/>
    </row>
    <row r="495" spans="1:13" x14ac:dyDescent="0.2">
      <c r="A495" s="87">
        <v>37943</v>
      </c>
      <c r="B495" s="39">
        <v>6.3373439999999892E-2</v>
      </c>
      <c r="C495" s="39">
        <v>7.264756196900013E-2</v>
      </c>
      <c r="D495" s="40">
        <f t="shared" si="28"/>
        <v>9.2741219690002374E-3</v>
      </c>
      <c r="E495" s="39">
        <f t="shared" si="29"/>
        <v>1.9827358941836197E-3</v>
      </c>
      <c r="F495" s="40">
        <f t="shared" si="30"/>
        <v>1.1256857863183856E-2</v>
      </c>
      <c r="H495" s="39">
        <f t="shared" si="31"/>
        <v>1.1256857863183856E-2</v>
      </c>
      <c r="L495" s="39"/>
      <c r="M495" s="39"/>
    </row>
    <row r="496" spans="1:13" x14ac:dyDescent="0.2">
      <c r="A496" s="87">
        <v>37944</v>
      </c>
      <c r="B496" s="39">
        <v>6.2342489999999806E-2</v>
      </c>
      <c r="C496" s="39">
        <v>7.1558295920999937E-2</v>
      </c>
      <c r="D496" s="40">
        <f t="shared" si="28"/>
        <v>9.2158059210001309E-3</v>
      </c>
      <c r="E496" s="39">
        <f t="shared" si="29"/>
        <v>1.9778140197324111E-3</v>
      </c>
      <c r="F496" s="40">
        <f t="shared" si="30"/>
        <v>1.1193619940732542E-2</v>
      </c>
      <c r="H496" s="39">
        <f t="shared" si="31"/>
        <v>1.1193619940732542E-2</v>
      </c>
      <c r="L496" s="39"/>
      <c r="M496" s="39"/>
    </row>
    <row r="497" spans="1:13" x14ac:dyDescent="0.2">
      <c r="A497" s="87">
        <v>37945</v>
      </c>
      <c r="B497" s="39">
        <v>6.3167209999999807E-2</v>
      </c>
      <c r="C497" s="39">
        <v>7.2617527256249925E-2</v>
      </c>
      <c r="D497" s="40">
        <f t="shared" si="28"/>
        <v>9.4503172562501181E-3</v>
      </c>
      <c r="E497" s="39">
        <f t="shared" si="29"/>
        <v>1.9976067764275098E-3</v>
      </c>
      <c r="F497" s="40">
        <f t="shared" si="30"/>
        <v>1.1447924032677628E-2</v>
      </c>
      <c r="H497" s="39">
        <f t="shared" si="31"/>
        <v>1.1447924032677628E-2</v>
      </c>
      <c r="L497" s="39"/>
      <c r="M497" s="39"/>
    </row>
    <row r="498" spans="1:13" x14ac:dyDescent="0.2">
      <c r="A498" s="87">
        <v>37946</v>
      </c>
      <c r="B498" s="39">
        <v>6.2806355625000254E-2</v>
      </c>
      <c r="C498" s="39">
        <v>7.225921450025008E-2</v>
      </c>
      <c r="D498" s="40">
        <f t="shared" si="28"/>
        <v>9.4528588752498255E-3</v>
      </c>
      <c r="E498" s="39">
        <f t="shared" si="29"/>
        <v>1.9978212890710851E-3</v>
      </c>
      <c r="F498" s="40">
        <f t="shared" si="30"/>
        <v>1.1450680164320911E-2</v>
      </c>
      <c r="H498" s="39">
        <f t="shared" si="31"/>
        <v>1.1450680164320911E-2</v>
      </c>
      <c r="L498" s="39"/>
      <c r="M498" s="39"/>
    </row>
    <row r="499" spans="1:13" x14ac:dyDescent="0.2">
      <c r="A499" s="87">
        <v>37949</v>
      </c>
      <c r="B499" s="39">
        <v>6.3012550625000108E-2</v>
      </c>
      <c r="C499" s="39">
        <v>7.2414545050250023E-2</v>
      </c>
      <c r="D499" s="40">
        <f t="shared" si="28"/>
        <v>9.4019944252499155E-3</v>
      </c>
      <c r="E499" s="39">
        <f t="shared" si="29"/>
        <v>1.9935283294910929E-3</v>
      </c>
      <c r="F499" s="40">
        <f t="shared" si="30"/>
        <v>1.1395522754741007E-2</v>
      </c>
      <c r="H499" s="39">
        <f t="shared" si="31"/>
        <v>1.1395522754741007E-2</v>
      </c>
      <c r="L499" s="39"/>
      <c r="M499" s="39"/>
    </row>
    <row r="500" spans="1:13" x14ac:dyDescent="0.2">
      <c r="A500" s="87">
        <v>37950</v>
      </c>
      <c r="B500" s="39">
        <v>6.35796900000003E-2</v>
      </c>
      <c r="C500" s="39">
        <v>7.307741513024979E-2</v>
      </c>
      <c r="D500" s="40">
        <f t="shared" si="28"/>
        <v>9.4977251302494903E-3</v>
      </c>
      <c r="E500" s="39">
        <f t="shared" si="29"/>
        <v>2.001608000993057E-3</v>
      </c>
      <c r="F500" s="40">
        <f t="shared" si="30"/>
        <v>1.1499333131242547E-2</v>
      </c>
      <c r="H500" s="39">
        <f t="shared" si="31"/>
        <v>1.1499333131242547E-2</v>
      </c>
      <c r="L500" s="39"/>
      <c r="M500" s="39"/>
    </row>
    <row r="501" spans="1:13" x14ac:dyDescent="0.2">
      <c r="A501" s="87">
        <v>37951</v>
      </c>
      <c r="B501" s="39">
        <v>6.3218765625000062E-2</v>
      </c>
      <c r="C501" s="39">
        <v>7.2746990225000197E-2</v>
      </c>
      <c r="D501" s="40">
        <f t="shared" si="28"/>
        <v>9.5282246000001347E-3</v>
      </c>
      <c r="E501" s="39">
        <f t="shared" si="29"/>
        <v>2.0041821562400111E-3</v>
      </c>
      <c r="F501" s="40">
        <f t="shared" si="30"/>
        <v>1.1532406756240145E-2</v>
      </c>
      <c r="H501" s="39">
        <f t="shared" si="31"/>
        <v>1.1532406756240145E-2</v>
      </c>
      <c r="L501" s="39"/>
      <c r="M501" s="39"/>
    </row>
    <row r="502" spans="1:13" x14ac:dyDescent="0.2">
      <c r="A502" s="87">
        <v>37952</v>
      </c>
      <c r="B502" s="39">
        <v>6.4198560000000127E-2</v>
      </c>
      <c r="C502" s="39">
        <v>7.3793337600000175E-2</v>
      </c>
      <c r="D502" s="40">
        <f t="shared" si="28"/>
        <v>9.5947776000000484E-3</v>
      </c>
      <c r="E502" s="39">
        <f t="shared" si="29"/>
        <v>2.0097992294400039E-3</v>
      </c>
      <c r="F502" s="40">
        <f t="shared" si="30"/>
        <v>1.1604576829440053E-2</v>
      </c>
      <c r="H502" s="39">
        <f t="shared" si="31"/>
        <v>1.1604576829440053E-2</v>
      </c>
      <c r="L502" s="39"/>
      <c r="M502" s="39"/>
    </row>
    <row r="503" spans="1:13" x14ac:dyDescent="0.2">
      <c r="A503" s="87">
        <v>37953</v>
      </c>
      <c r="B503" s="39">
        <v>6.4198560000000127E-2</v>
      </c>
      <c r="C503" s="39">
        <v>7.3756033283999933E-2</v>
      </c>
      <c r="D503" s="40">
        <f t="shared" si="28"/>
        <v>9.5574732839998067E-3</v>
      </c>
      <c r="E503" s="39">
        <f t="shared" si="29"/>
        <v>2.0066507451695836E-3</v>
      </c>
      <c r="F503" s="40">
        <f t="shared" si="30"/>
        <v>1.1564124029169391E-2</v>
      </c>
      <c r="H503" s="39">
        <f t="shared" si="31"/>
        <v>1.1564124029169391E-2</v>
      </c>
      <c r="L503" s="39"/>
      <c r="M503" s="39"/>
    </row>
    <row r="504" spans="1:13" x14ac:dyDescent="0.2">
      <c r="A504" s="87">
        <v>37956</v>
      </c>
      <c r="B504" s="39">
        <v>6.461124000000007E-2</v>
      </c>
      <c r="C504" s="39">
        <v>7.416537998025019E-2</v>
      </c>
      <c r="D504" s="40">
        <f t="shared" si="28"/>
        <v>9.5541399802501203E-3</v>
      </c>
      <c r="E504" s="39">
        <f t="shared" si="29"/>
        <v>2.00636941433311E-3</v>
      </c>
      <c r="F504" s="40">
        <f t="shared" si="30"/>
        <v>1.1560509394583231E-2</v>
      </c>
      <c r="H504" s="39">
        <f t="shared" si="31"/>
        <v>1.1560509394583231E-2</v>
      </c>
      <c r="L504" s="39"/>
      <c r="M504" s="39"/>
    </row>
    <row r="505" spans="1:13" x14ac:dyDescent="0.2">
      <c r="A505" s="87">
        <v>37957</v>
      </c>
      <c r="B505" s="39">
        <v>6.4301722499999991E-2</v>
      </c>
      <c r="C505" s="39">
        <v>7.3810953752249775E-2</v>
      </c>
      <c r="D505" s="40">
        <f t="shared" si="28"/>
        <v>9.5092312522497835E-3</v>
      </c>
      <c r="E505" s="39">
        <f t="shared" si="29"/>
        <v>2.0025791176898817E-3</v>
      </c>
      <c r="F505" s="40">
        <f t="shared" si="30"/>
        <v>1.1511810369939665E-2</v>
      </c>
      <c r="H505" s="39">
        <f t="shared" si="31"/>
        <v>1.1511810369939665E-2</v>
      </c>
      <c r="L505" s="39"/>
      <c r="M505" s="39"/>
    </row>
    <row r="506" spans="1:13" x14ac:dyDescent="0.2">
      <c r="A506" s="87">
        <v>37958</v>
      </c>
      <c r="B506" s="39">
        <v>6.4198560000000127E-2</v>
      </c>
      <c r="C506" s="39">
        <v>7.3625473280999998E-2</v>
      </c>
      <c r="D506" s="40">
        <f t="shared" si="28"/>
        <v>9.4269132809998712E-3</v>
      </c>
      <c r="E506" s="39">
        <f t="shared" si="29"/>
        <v>1.9956314809163891E-3</v>
      </c>
      <c r="F506" s="40">
        <f t="shared" si="30"/>
        <v>1.1422544761916261E-2</v>
      </c>
      <c r="H506" s="39">
        <f t="shared" si="31"/>
        <v>1.1422544761916261E-2</v>
      </c>
      <c r="L506" s="39"/>
      <c r="M506" s="39"/>
    </row>
    <row r="507" spans="1:13" x14ac:dyDescent="0.2">
      <c r="A507" s="87">
        <v>37959</v>
      </c>
      <c r="B507" s="39">
        <v>6.4353305624999857E-2</v>
      </c>
      <c r="C507" s="39">
        <v>7.364826889999998E-2</v>
      </c>
      <c r="D507" s="40">
        <f t="shared" si="28"/>
        <v>9.2949632750001232E-3</v>
      </c>
      <c r="E507" s="39">
        <f t="shared" si="29"/>
        <v>1.9844949004100103E-3</v>
      </c>
      <c r="F507" s="40">
        <f t="shared" si="30"/>
        <v>1.1279458175410133E-2</v>
      </c>
      <c r="H507" s="39">
        <f t="shared" si="31"/>
        <v>1.1279458175410133E-2</v>
      </c>
      <c r="L507" s="39"/>
      <c r="M507" s="39"/>
    </row>
    <row r="508" spans="1:13" x14ac:dyDescent="0.2">
      <c r="A508" s="87">
        <v>37960</v>
      </c>
      <c r="B508" s="39">
        <v>6.35796900000003E-2</v>
      </c>
      <c r="C508" s="39">
        <v>7.2862995680999854E-2</v>
      </c>
      <c r="D508" s="40">
        <f t="shared" si="28"/>
        <v>9.283305680999554E-3</v>
      </c>
      <c r="E508" s="39">
        <f t="shared" si="29"/>
        <v>1.9835109994763623E-3</v>
      </c>
      <c r="F508" s="40">
        <f t="shared" si="30"/>
        <v>1.1266816680475916E-2</v>
      </c>
      <c r="H508" s="39">
        <f t="shared" si="31"/>
        <v>1.1266816680475916E-2</v>
      </c>
      <c r="L508" s="39"/>
      <c r="M508" s="39"/>
    </row>
    <row r="509" spans="1:13" x14ac:dyDescent="0.2">
      <c r="A509" s="87">
        <v>37963</v>
      </c>
      <c r="B509" s="39">
        <v>6.2290955624999977E-2</v>
      </c>
      <c r="C509" s="39">
        <v>7.131918707025009E-2</v>
      </c>
      <c r="D509" s="40">
        <f t="shared" si="28"/>
        <v>9.0282314452501122E-3</v>
      </c>
      <c r="E509" s="39">
        <f t="shared" si="29"/>
        <v>1.9619827339791094E-3</v>
      </c>
      <c r="F509" s="40">
        <f t="shared" si="30"/>
        <v>1.0990214179229222E-2</v>
      </c>
      <c r="H509" s="39">
        <f t="shared" si="31"/>
        <v>1.0990214179229222E-2</v>
      </c>
      <c r="L509" s="39"/>
      <c r="M509" s="39"/>
    </row>
    <row r="510" spans="1:13" x14ac:dyDescent="0.2">
      <c r="A510" s="87">
        <v>37964</v>
      </c>
      <c r="B510" s="39">
        <v>6.2600180625000279E-2</v>
      </c>
      <c r="C510" s="39">
        <v>7.2037629056249886E-2</v>
      </c>
      <c r="D510" s="40">
        <f t="shared" si="28"/>
        <v>9.4374484312496065E-3</v>
      </c>
      <c r="E510" s="39">
        <f t="shared" si="29"/>
        <v>1.9965206475974669E-3</v>
      </c>
      <c r="F510" s="40">
        <f t="shared" si="30"/>
        <v>1.1433969078847073E-2</v>
      </c>
      <c r="H510" s="39">
        <f t="shared" si="31"/>
        <v>1.1433969078847073E-2</v>
      </c>
      <c r="L510" s="39"/>
      <c r="M510" s="39"/>
    </row>
    <row r="511" spans="1:13" x14ac:dyDescent="0.2">
      <c r="A511" s="87">
        <v>37965</v>
      </c>
      <c r="B511" s="39">
        <v>6.34765625E-2</v>
      </c>
      <c r="C511" s="39">
        <v>7.3088810000000004E-2</v>
      </c>
      <c r="D511" s="40">
        <f t="shared" si="28"/>
        <v>9.6122475000000041E-3</v>
      </c>
      <c r="E511" s="39">
        <f t="shared" si="29"/>
        <v>2.0112736890000003E-3</v>
      </c>
      <c r="F511" s="40">
        <f t="shared" si="30"/>
        <v>1.1623521189000004E-2</v>
      </c>
      <c r="H511" s="39">
        <f t="shared" si="31"/>
        <v>1.1623521189000004E-2</v>
      </c>
      <c r="L511" s="39"/>
      <c r="M511" s="39"/>
    </row>
    <row r="512" spans="1:13" x14ac:dyDescent="0.2">
      <c r="A512" s="87">
        <v>37966</v>
      </c>
      <c r="B512" s="39">
        <v>6.3425000625000116E-2</v>
      </c>
      <c r="C512" s="39">
        <v>7.3055661456000065E-2</v>
      </c>
      <c r="D512" s="40">
        <f t="shared" si="28"/>
        <v>9.6306608309999486E-3</v>
      </c>
      <c r="E512" s="39">
        <f t="shared" si="29"/>
        <v>2.0128277741363956E-3</v>
      </c>
      <c r="F512" s="40">
        <f t="shared" si="30"/>
        <v>1.1643488605136344E-2</v>
      </c>
      <c r="H512" s="39">
        <f t="shared" si="31"/>
        <v>1.1643488605136344E-2</v>
      </c>
      <c r="L512" s="39"/>
      <c r="M512" s="39"/>
    </row>
    <row r="513" spans="1:13" x14ac:dyDescent="0.2">
      <c r="A513" s="87">
        <v>37967</v>
      </c>
      <c r="B513" s="39">
        <v>6.2909450624999863E-2</v>
      </c>
      <c r="C513" s="39">
        <v>7.1894749652250178E-2</v>
      </c>
      <c r="D513" s="40">
        <f t="shared" si="28"/>
        <v>8.9852990272503153E-3</v>
      </c>
      <c r="E513" s="39">
        <f t="shared" si="29"/>
        <v>1.9583592378999265E-3</v>
      </c>
      <c r="F513" s="40">
        <f t="shared" si="30"/>
        <v>1.0943658265150242E-2</v>
      </c>
      <c r="H513" s="39">
        <f t="shared" si="31"/>
        <v>1.0943658265150242E-2</v>
      </c>
      <c r="L513" s="39"/>
      <c r="M513" s="39"/>
    </row>
    <row r="514" spans="1:13" x14ac:dyDescent="0.2">
      <c r="A514" s="87">
        <v>37970</v>
      </c>
      <c r="B514" s="39">
        <v>6.3270322499999976E-2</v>
      </c>
      <c r="C514" s="39">
        <v>7.2373122470249962E-2</v>
      </c>
      <c r="D514" s="40">
        <f t="shared" si="28"/>
        <v>9.1027999702499862E-3</v>
      </c>
      <c r="E514" s="39">
        <f t="shared" si="29"/>
        <v>1.968276317489099E-3</v>
      </c>
      <c r="F514" s="40">
        <f t="shared" si="30"/>
        <v>1.1071076287739085E-2</v>
      </c>
      <c r="H514" s="39">
        <f t="shared" si="31"/>
        <v>1.1071076287739085E-2</v>
      </c>
      <c r="L514" s="39"/>
      <c r="M514" s="39"/>
    </row>
    <row r="515" spans="1:13" x14ac:dyDescent="0.2">
      <c r="A515" s="87">
        <v>37971</v>
      </c>
      <c r="B515" s="39">
        <v>6.2703265624999949E-2</v>
      </c>
      <c r="C515" s="39">
        <v>7.1779831824000162E-2</v>
      </c>
      <c r="D515" s="40">
        <f t="shared" si="28"/>
        <v>9.0765661990002133E-3</v>
      </c>
      <c r="E515" s="39">
        <f t="shared" si="29"/>
        <v>1.9660621871956177E-3</v>
      </c>
      <c r="F515" s="40">
        <f t="shared" si="30"/>
        <v>1.1042628386195831E-2</v>
      </c>
      <c r="H515" s="39">
        <f t="shared" si="31"/>
        <v>1.1042628386195831E-2</v>
      </c>
      <c r="L515" s="39"/>
      <c r="M515" s="39"/>
    </row>
    <row r="516" spans="1:13" x14ac:dyDescent="0.2">
      <c r="A516" s="87">
        <v>37972</v>
      </c>
      <c r="B516" s="39">
        <v>6.1827202500000178E-2</v>
      </c>
      <c r="C516" s="39">
        <v>7.0635131225000203E-2</v>
      </c>
      <c r="D516" s="40">
        <f t="shared" si="28"/>
        <v>8.8079287250000249E-3</v>
      </c>
      <c r="E516" s="39">
        <f t="shared" si="29"/>
        <v>1.943389184390002E-3</v>
      </c>
      <c r="F516" s="40">
        <f t="shared" si="30"/>
        <v>1.0751317909390027E-2</v>
      </c>
      <c r="H516" s="39">
        <f t="shared" si="31"/>
        <v>1.0751317909390027E-2</v>
      </c>
      <c r="L516" s="39"/>
      <c r="M516" s="39"/>
    </row>
    <row r="517" spans="1:13" x14ac:dyDescent="0.2">
      <c r="A517" s="87">
        <v>37973</v>
      </c>
      <c r="B517" s="39">
        <v>6.1827202500000178E-2</v>
      </c>
      <c r="C517" s="39">
        <v>7.1099768660249696E-2</v>
      </c>
      <c r="D517" s="40">
        <f t="shared" si="28"/>
        <v>9.272566160249518E-3</v>
      </c>
      <c r="E517" s="39">
        <f t="shared" si="29"/>
        <v>1.9826045839250591E-3</v>
      </c>
      <c r="F517" s="40">
        <f t="shared" si="30"/>
        <v>1.1255170744174578E-2</v>
      </c>
      <c r="H517" s="39">
        <f t="shared" si="31"/>
        <v>1.1255170744174578E-2</v>
      </c>
      <c r="L517" s="39"/>
      <c r="M517" s="39"/>
    </row>
    <row r="518" spans="1:13" x14ac:dyDescent="0.2">
      <c r="A518" s="87">
        <v>37974</v>
      </c>
      <c r="B518" s="39">
        <v>6.1672640625000108E-2</v>
      </c>
      <c r="C518" s="39">
        <v>7.0938324182250101E-2</v>
      </c>
      <c r="D518" s="40">
        <f t="shared" ref="D518:D581" si="32">C518-B518</f>
        <v>9.2656835572499929E-3</v>
      </c>
      <c r="E518" s="39">
        <f t="shared" ref="E518:E581" si="33">$B$1+$B$2*D518</f>
        <v>1.9820236922318993E-3</v>
      </c>
      <c r="F518" s="40">
        <f t="shared" ref="F518:F581" si="34">D518+E518</f>
        <v>1.1247707249481893E-2</v>
      </c>
      <c r="H518" s="39">
        <f t="shared" ref="H518:H581" si="35">AVERAGE(F518:G518)</f>
        <v>1.1247707249481893E-2</v>
      </c>
      <c r="L518" s="39"/>
      <c r="M518" s="39"/>
    </row>
    <row r="519" spans="1:13" x14ac:dyDescent="0.2">
      <c r="A519" s="87">
        <v>37977</v>
      </c>
      <c r="B519" s="39">
        <v>6.1415062500000284E-2</v>
      </c>
      <c r="C519" s="39">
        <v>7.0371295156250069E-2</v>
      </c>
      <c r="D519" s="40">
        <f t="shared" si="32"/>
        <v>8.9562326562497852E-3</v>
      </c>
      <c r="E519" s="39">
        <f t="shared" si="33"/>
        <v>1.9559060361874817E-3</v>
      </c>
      <c r="F519" s="40">
        <f t="shared" si="34"/>
        <v>1.0912138692437267E-2</v>
      </c>
      <c r="H519" s="39">
        <f t="shared" si="35"/>
        <v>1.0912138692437267E-2</v>
      </c>
      <c r="L519" s="39"/>
      <c r="M519" s="39"/>
    </row>
    <row r="520" spans="1:13" x14ac:dyDescent="0.2">
      <c r="A520" s="87">
        <v>37978</v>
      </c>
      <c r="B520" s="39">
        <v>6.1312040000000012E-2</v>
      </c>
      <c r="C520" s="39">
        <v>7.0301978915999985E-2</v>
      </c>
      <c r="D520" s="40">
        <f t="shared" si="32"/>
        <v>8.9899389159999732E-3</v>
      </c>
      <c r="E520" s="39">
        <f t="shared" si="33"/>
        <v>1.9587508445103978E-3</v>
      </c>
      <c r="F520" s="40">
        <f t="shared" si="34"/>
        <v>1.0948689760510371E-2</v>
      </c>
      <c r="H520" s="39">
        <f t="shared" si="35"/>
        <v>1.0948689760510371E-2</v>
      </c>
      <c r="L520" s="39"/>
      <c r="M520" s="39"/>
    </row>
    <row r="521" spans="1:13" x14ac:dyDescent="0.2">
      <c r="A521" s="87">
        <v>37979</v>
      </c>
      <c r="B521" s="39">
        <v>6.1878725624999964E-2</v>
      </c>
      <c r="C521" s="39">
        <v>7.0527523569000161E-2</v>
      </c>
      <c r="D521" s="40">
        <f t="shared" si="32"/>
        <v>8.6487979440001972E-3</v>
      </c>
      <c r="E521" s="39">
        <f t="shared" si="33"/>
        <v>1.9299585464736166E-3</v>
      </c>
      <c r="F521" s="40">
        <f t="shared" si="34"/>
        <v>1.0578756490473814E-2</v>
      </c>
      <c r="H521" s="39">
        <f t="shared" si="35"/>
        <v>1.0578756490473814E-2</v>
      </c>
      <c r="L521" s="39"/>
      <c r="M521" s="39"/>
    </row>
    <row r="522" spans="1:13" x14ac:dyDescent="0.2">
      <c r="A522" s="87">
        <v>37984</v>
      </c>
      <c r="B522" s="39">
        <v>6.1003002499999903E-2</v>
      </c>
      <c r="C522" s="39">
        <v>6.9836480241000087E-2</v>
      </c>
      <c r="D522" s="40">
        <f t="shared" si="32"/>
        <v>8.8334777410001841E-3</v>
      </c>
      <c r="E522" s="39">
        <f t="shared" si="33"/>
        <v>1.9455455213404154E-3</v>
      </c>
      <c r="F522" s="40">
        <f t="shared" si="34"/>
        <v>1.0779023262340599E-2</v>
      </c>
      <c r="H522" s="39">
        <f t="shared" si="35"/>
        <v>1.0779023262340599E-2</v>
      </c>
      <c r="L522" s="39"/>
      <c r="M522" s="39"/>
    </row>
    <row r="523" spans="1:13" x14ac:dyDescent="0.2">
      <c r="A523" s="87">
        <v>37985</v>
      </c>
      <c r="B523" s="39">
        <v>6.1106010000000044E-2</v>
      </c>
      <c r="C523" s="39">
        <v>6.9908884496000079E-2</v>
      </c>
      <c r="D523" s="40">
        <f t="shared" si="32"/>
        <v>8.8028744960000349E-3</v>
      </c>
      <c r="E523" s="39">
        <f t="shared" si="33"/>
        <v>1.9429626074624028E-3</v>
      </c>
      <c r="F523" s="40">
        <f t="shared" si="34"/>
        <v>1.0745837103462438E-2</v>
      </c>
      <c r="H523" s="39">
        <f t="shared" si="35"/>
        <v>1.0745837103462438E-2</v>
      </c>
      <c r="L523" s="39"/>
      <c r="M523" s="39"/>
    </row>
    <row r="524" spans="1:13" x14ac:dyDescent="0.2">
      <c r="A524" s="87">
        <v>37986</v>
      </c>
      <c r="B524" s="39">
        <v>6.1260530625000031E-2</v>
      </c>
      <c r="C524" s="39">
        <v>7.0094043662249916E-2</v>
      </c>
      <c r="D524" s="40">
        <f t="shared" si="32"/>
        <v>8.8335130372498849E-3</v>
      </c>
      <c r="E524" s="39">
        <f t="shared" si="33"/>
        <v>1.9455485003438901E-3</v>
      </c>
      <c r="F524" s="40">
        <f t="shared" si="34"/>
        <v>1.0779061537593775E-2</v>
      </c>
      <c r="H524" s="39">
        <f t="shared" si="35"/>
        <v>1.0779061537593775E-2</v>
      </c>
      <c r="L524" s="39"/>
      <c r="M524" s="39"/>
    </row>
    <row r="525" spans="1:13" x14ac:dyDescent="0.2">
      <c r="A525" s="87">
        <v>37988</v>
      </c>
      <c r="B525" s="39">
        <v>6.2033302500000165E-2</v>
      </c>
      <c r="C525" s="39">
        <v>7.0775857089000027E-2</v>
      </c>
      <c r="D525" s="40">
        <f t="shared" si="32"/>
        <v>8.7425545889998624E-3</v>
      </c>
      <c r="E525" s="39">
        <f t="shared" si="33"/>
        <v>1.9378716073115883E-3</v>
      </c>
      <c r="F525" s="40">
        <f t="shared" si="34"/>
        <v>1.0680426196311451E-2</v>
      </c>
      <c r="H525" s="39">
        <f t="shared" si="35"/>
        <v>1.0680426196311451E-2</v>
      </c>
      <c r="L525" s="39"/>
      <c r="M525" s="39"/>
    </row>
    <row r="526" spans="1:13" x14ac:dyDescent="0.2">
      <c r="A526" s="87">
        <v>37991</v>
      </c>
      <c r="B526" s="39">
        <v>6.3115655624999878E-2</v>
      </c>
      <c r="C526" s="39">
        <v>7.206040781224976E-2</v>
      </c>
      <c r="D526" s="40">
        <f t="shared" si="32"/>
        <v>8.9447521872498825E-3</v>
      </c>
      <c r="E526" s="39">
        <f t="shared" si="33"/>
        <v>1.9549370846038902E-3</v>
      </c>
      <c r="F526" s="40">
        <f t="shared" si="34"/>
        <v>1.0899689271853773E-2</v>
      </c>
      <c r="H526" s="39">
        <f t="shared" si="35"/>
        <v>1.0899689271853773E-2</v>
      </c>
      <c r="L526" s="39"/>
      <c r="M526" s="39"/>
    </row>
    <row r="527" spans="1:13" x14ac:dyDescent="0.2">
      <c r="A527" s="87">
        <v>37992</v>
      </c>
      <c r="B527" s="39">
        <v>6.3682822499999903E-2</v>
      </c>
      <c r="C527" s="39">
        <v>7.2557459092249976E-2</v>
      </c>
      <c r="D527" s="40">
        <f t="shared" si="32"/>
        <v>8.8746365922500736E-3</v>
      </c>
      <c r="E527" s="39">
        <f t="shared" si="33"/>
        <v>1.9490193283859061E-3</v>
      </c>
      <c r="F527" s="40">
        <f t="shared" si="34"/>
        <v>1.082365592063598E-2</v>
      </c>
      <c r="H527" s="39">
        <f t="shared" si="35"/>
        <v>1.082365592063598E-2</v>
      </c>
      <c r="L527" s="39"/>
      <c r="M527" s="39"/>
    </row>
    <row r="528" spans="1:13" x14ac:dyDescent="0.2">
      <c r="A528" s="87">
        <v>37993</v>
      </c>
      <c r="B528" s="39">
        <v>6.3012550625000108E-2</v>
      </c>
      <c r="C528" s="39">
        <v>7.192891559999981E-2</v>
      </c>
      <c r="D528" s="40">
        <f t="shared" si="32"/>
        <v>8.916364974999702E-3</v>
      </c>
      <c r="E528" s="39">
        <f t="shared" si="33"/>
        <v>1.9525412038899747E-3</v>
      </c>
      <c r="F528" s="40">
        <f t="shared" si="34"/>
        <v>1.0868906178889677E-2</v>
      </c>
      <c r="H528" s="39">
        <f t="shared" si="35"/>
        <v>1.0868906178889677E-2</v>
      </c>
      <c r="L528" s="39"/>
      <c r="M528" s="39"/>
    </row>
    <row r="529" spans="1:13" x14ac:dyDescent="0.2">
      <c r="A529" s="87">
        <v>37994</v>
      </c>
      <c r="B529" s="39">
        <v>6.3321880624999993E-2</v>
      </c>
      <c r="C529" s="39">
        <v>7.217016339225002E-2</v>
      </c>
      <c r="D529" s="40">
        <f t="shared" si="32"/>
        <v>8.8482827672500264E-3</v>
      </c>
      <c r="E529" s="39">
        <f t="shared" si="33"/>
        <v>1.9467950655559021E-3</v>
      </c>
      <c r="F529" s="40">
        <f t="shared" si="34"/>
        <v>1.0795077832805929E-2</v>
      </c>
      <c r="H529" s="39">
        <f t="shared" si="35"/>
        <v>1.0795077832805929E-2</v>
      </c>
      <c r="L529" s="39"/>
      <c r="M529" s="39"/>
    </row>
    <row r="530" spans="1:13" x14ac:dyDescent="0.2">
      <c r="A530" s="87">
        <v>37995</v>
      </c>
      <c r="B530" s="39">
        <v>6.3218765625000062E-2</v>
      </c>
      <c r="C530" s="39">
        <v>7.2261285500249794E-2</v>
      </c>
      <c r="D530" s="40">
        <f t="shared" si="32"/>
        <v>9.0425198752497327E-3</v>
      </c>
      <c r="E530" s="39">
        <f t="shared" si="33"/>
        <v>1.9631886774710773E-3</v>
      </c>
      <c r="F530" s="40">
        <f t="shared" si="34"/>
        <v>1.100570855272081E-2</v>
      </c>
      <c r="H530" s="39">
        <f t="shared" si="35"/>
        <v>1.100570855272081E-2</v>
      </c>
      <c r="L530" s="39"/>
      <c r="M530" s="39"/>
    </row>
    <row r="531" spans="1:13" x14ac:dyDescent="0.2">
      <c r="A531" s="87">
        <v>37998</v>
      </c>
      <c r="B531" s="39">
        <v>6.1106010000000044E-2</v>
      </c>
      <c r="C531" s="39">
        <v>6.9690644822249848E-2</v>
      </c>
      <c r="D531" s="40">
        <f t="shared" si="32"/>
        <v>8.5846348222498037E-3</v>
      </c>
      <c r="E531" s="39">
        <f t="shared" si="33"/>
        <v>1.9245431789978833E-3</v>
      </c>
      <c r="F531" s="40">
        <f t="shared" si="34"/>
        <v>1.0509178001247687E-2</v>
      </c>
      <c r="H531" s="39">
        <f t="shared" si="35"/>
        <v>1.0509178001247687E-2</v>
      </c>
      <c r="L531" s="39"/>
      <c r="M531" s="39"/>
    </row>
    <row r="532" spans="1:13" x14ac:dyDescent="0.2">
      <c r="A532" s="87">
        <v>37999</v>
      </c>
      <c r="B532" s="39">
        <v>6.120902249999971E-2</v>
      </c>
      <c r="C532" s="39">
        <v>7.0128180900000059E-2</v>
      </c>
      <c r="D532" s="40">
        <f t="shared" si="32"/>
        <v>8.9191584000003488E-3</v>
      </c>
      <c r="E532" s="39">
        <f t="shared" si="33"/>
        <v>1.9527769689600292E-3</v>
      </c>
      <c r="F532" s="40">
        <f t="shared" si="34"/>
        <v>1.0871935368960379E-2</v>
      </c>
      <c r="H532" s="39">
        <f t="shared" si="35"/>
        <v>1.0871935368960379E-2</v>
      </c>
      <c r="L532" s="39"/>
      <c r="M532" s="39"/>
    </row>
    <row r="533" spans="1:13" x14ac:dyDescent="0.2">
      <c r="A533" s="87">
        <v>38000</v>
      </c>
      <c r="B533" s="39">
        <v>6.0488040000000076E-2</v>
      </c>
      <c r="C533" s="39">
        <v>6.9379355664000109E-2</v>
      </c>
      <c r="D533" s="40">
        <f t="shared" si="32"/>
        <v>8.8913156640000324E-3</v>
      </c>
      <c r="E533" s="39">
        <f t="shared" si="33"/>
        <v>1.9504270420416026E-3</v>
      </c>
      <c r="F533" s="40">
        <f t="shared" si="34"/>
        <v>1.0841742706041635E-2</v>
      </c>
      <c r="H533" s="39">
        <f t="shared" si="35"/>
        <v>1.0841742706041635E-2</v>
      </c>
      <c r="L533" s="39"/>
      <c r="M533" s="39"/>
    </row>
    <row r="534" spans="1:13" x14ac:dyDescent="0.2">
      <c r="A534" s="87">
        <v>38001</v>
      </c>
      <c r="B534" s="39">
        <v>6.0642515625000115E-2</v>
      </c>
      <c r="C534" s="39">
        <v>6.9136354090250096E-2</v>
      </c>
      <c r="D534" s="40">
        <f t="shared" si="32"/>
        <v>8.493838465249981E-3</v>
      </c>
      <c r="E534" s="39">
        <f t="shared" si="33"/>
        <v>1.9168799664670984E-3</v>
      </c>
      <c r="F534" s="40">
        <f t="shared" si="34"/>
        <v>1.041071843171708E-2</v>
      </c>
      <c r="H534" s="39">
        <f t="shared" si="35"/>
        <v>1.041071843171708E-2</v>
      </c>
      <c r="L534" s="39"/>
      <c r="M534" s="39"/>
    </row>
    <row r="535" spans="1:13" x14ac:dyDescent="0.2">
      <c r="A535" s="87">
        <v>38002</v>
      </c>
      <c r="B535" s="39">
        <v>6.0899999999999954E-2</v>
      </c>
      <c r="C535" s="39">
        <v>6.9317310084000106E-2</v>
      </c>
      <c r="D535" s="40">
        <f t="shared" si="32"/>
        <v>8.4173100840001513E-3</v>
      </c>
      <c r="E535" s="39">
        <f t="shared" si="33"/>
        <v>1.9104209710896127E-3</v>
      </c>
      <c r="F535" s="40">
        <f t="shared" si="34"/>
        <v>1.0327731055089764E-2</v>
      </c>
      <c r="H535" s="39">
        <f t="shared" si="35"/>
        <v>1.0327731055089764E-2</v>
      </c>
      <c r="L535" s="39"/>
      <c r="M535" s="39"/>
    </row>
    <row r="536" spans="1:13" x14ac:dyDescent="0.2">
      <c r="A536" s="87">
        <v>38005</v>
      </c>
      <c r="B536" s="39">
        <v>6.1415062500000284E-2</v>
      </c>
      <c r="C536" s="39">
        <v>7.0007151332249995E-2</v>
      </c>
      <c r="D536" s="40">
        <f t="shared" si="32"/>
        <v>8.5920888322497113E-3</v>
      </c>
      <c r="E536" s="39">
        <f t="shared" si="33"/>
        <v>1.9251722974418756E-3</v>
      </c>
      <c r="F536" s="40">
        <f t="shared" si="34"/>
        <v>1.0517261129691587E-2</v>
      </c>
      <c r="H536" s="39">
        <f t="shared" si="35"/>
        <v>1.0517261129691587E-2</v>
      </c>
      <c r="L536" s="39"/>
      <c r="M536" s="39"/>
    </row>
    <row r="537" spans="1:13" x14ac:dyDescent="0.2">
      <c r="A537" s="87">
        <v>38006</v>
      </c>
      <c r="B537" s="39">
        <v>6.1724160000000028E-2</v>
      </c>
      <c r="C537" s="39">
        <v>7.0248182783999802E-2</v>
      </c>
      <c r="D537" s="40">
        <f t="shared" si="32"/>
        <v>8.524022783999774E-3</v>
      </c>
      <c r="E537" s="39">
        <f t="shared" si="33"/>
        <v>1.9194275229695809E-3</v>
      </c>
      <c r="F537" s="40">
        <f t="shared" si="34"/>
        <v>1.0443450306969354E-2</v>
      </c>
      <c r="H537" s="39">
        <f t="shared" si="35"/>
        <v>1.0443450306969354E-2</v>
      </c>
      <c r="L537" s="39"/>
      <c r="M537" s="39"/>
    </row>
    <row r="538" spans="1:13" x14ac:dyDescent="0.2">
      <c r="A538" s="87">
        <v>38007</v>
      </c>
      <c r="B538" s="39">
        <v>6.1415062500000284E-2</v>
      </c>
      <c r="C538" s="39">
        <v>6.9974050420249956E-2</v>
      </c>
      <c r="D538" s="40">
        <f t="shared" si="32"/>
        <v>8.5589879202496721E-3</v>
      </c>
      <c r="E538" s="39">
        <f t="shared" si="33"/>
        <v>1.9223785804690723E-3</v>
      </c>
      <c r="F538" s="40">
        <f t="shared" si="34"/>
        <v>1.0481366500718745E-2</v>
      </c>
      <c r="H538" s="39">
        <f t="shared" si="35"/>
        <v>1.0481366500718745E-2</v>
      </c>
      <c r="L538" s="39"/>
      <c r="M538" s="39"/>
    </row>
    <row r="539" spans="1:13" x14ac:dyDescent="0.2">
      <c r="A539" s="87">
        <v>38008</v>
      </c>
      <c r="B539" s="39">
        <v>6.1157515624999936E-2</v>
      </c>
      <c r="C539" s="39">
        <v>6.9763044142249875E-2</v>
      </c>
      <c r="D539" s="40">
        <f t="shared" si="32"/>
        <v>8.6055285172499385E-3</v>
      </c>
      <c r="E539" s="39">
        <f t="shared" si="33"/>
        <v>1.9263066068558948E-3</v>
      </c>
      <c r="F539" s="40">
        <f t="shared" si="34"/>
        <v>1.0531835124105833E-2</v>
      </c>
      <c r="H539" s="39">
        <f t="shared" si="35"/>
        <v>1.0531835124105833E-2</v>
      </c>
      <c r="L539" s="39"/>
      <c r="M539" s="39"/>
    </row>
    <row r="540" spans="1:13" x14ac:dyDescent="0.2">
      <c r="A540" s="87">
        <v>38009</v>
      </c>
      <c r="B540" s="39">
        <v>6.0591022499999925E-2</v>
      </c>
      <c r="C540" s="39">
        <v>6.9206666600249767E-2</v>
      </c>
      <c r="D540" s="40">
        <f t="shared" si="32"/>
        <v>8.6156441002498418E-3</v>
      </c>
      <c r="E540" s="39">
        <f t="shared" si="33"/>
        <v>1.9271603620610867E-3</v>
      </c>
      <c r="F540" s="40">
        <f t="shared" si="34"/>
        <v>1.0542804462310928E-2</v>
      </c>
      <c r="H540" s="39">
        <f t="shared" si="35"/>
        <v>1.0542804462310928E-2</v>
      </c>
      <c r="L540" s="39"/>
      <c r="M540" s="39"/>
    </row>
    <row r="541" spans="1:13" x14ac:dyDescent="0.2">
      <c r="A541" s="87">
        <v>38013</v>
      </c>
      <c r="B541" s="39">
        <v>6.2651722500000062E-2</v>
      </c>
      <c r="C541" s="39">
        <v>7.1181530441000174E-2</v>
      </c>
      <c r="D541" s="40">
        <f t="shared" si="32"/>
        <v>8.5298079410001115E-3</v>
      </c>
      <c r="E541" s="39">
        <f t="shared" si="33"/>
        <v>1.9199157902204094E-3</v>
      </c>
      <c r="F541" s="40">
        <f t="shared" si="34"/>
        <v>1.0449723731220521E-2</v>
      </c>
      <c r="H541" s="39">
        <f t="shared" si="35"/>
        <v>1.0449723731220521E-2</v>
      </c>
      <c r="L541" s="39"/>
      <c r="M541" s="39"/>
    </row>
    <row r="542" spans="1:13" x14ac:dyDescent="0.2">
      <c r="A542" s="87">
        <v>38014</v>
      </c>
      <c r="B542" s="39">
        <v>6.1775680624999829E-2</v>
      </c>
      <c r="C542" s="39">
        <v>7.0327842922249806E-2</v>
      </c>
      <c r="D542" s="40">
        <f t="shared" si="32"/>
        <v>8.5521622972499767E-3</v>
      </c>
      <c r="E542" s="39">
        <f t="shared" si="33"/>
        <v>1.9218024978878978E-3</v>
      </c>
      <c r="F542" s="40">
        <f t="shared" si="34"/>
        <v>1.0473964795137874E-2</v>
      </c>
      <c r="H542" s="39">
        <f t="shared" si="35"/>
        <v>1.0473964795137874E-2</v>
      </c>
      <c r="L542" s="39"/>
      <c r="M542" s="39"/>
    </row>
    <row r="543" spans="1:13" x14ac:dyDescent="0.2">
      <c r="A543" s="87">
        <v>38015</v>
      </c>
      <c r="B543" s="39">
        <v>6.3064102500000052E-2</v>
      </c>
      <c r="C543" s="39">
        <v>7.155933108225021E-2</v>
      </c>
      <c r="D543" s="40">
        <f t="shared" si="32"/>
        <v>8.4952285822501583E-3</v>
      </c>
      <c r="E543" s="39">
        <f t="shared" si="33"/>
        <v>1.9169972923419134E-3</v>
      </c>
      <c r="F543" s="40">
        <f t="shared" si="34"/>
        <v>1.0412225874592071E-2</v>
      </c>
      <c r="H543" s="39">
        <f t="shared" si="35"/>
        <v>1.0412225874592071E-2</v>
      </c>
      <c r="L543" s="39"/>
      <c r="M543" s="39"/>
    </row>
    <row r="544" spans="1:13" x14ac:dyDescent="0.2">
      <c r="A544" s="87">
        <v>38016</v>
      </c>
      <c r="B544" s="39">
        <v>6.3115655624999878E-2</v>
      </c>
      <c r="C544" s="39">
        <v>7.1564506896000024E-2</v>
      </c>
      <c r="D544" s="40">
        <f t="shared" si="32"/>
        <v>8.4488512710001462E-3</v>
      </c>
      <c r="E544" s="39">
        <f t="shared" si="33"/>
        <v>1.9130830472724122E-3</v>
      </c>
      <c r="F544" s="40">
        <f t="shared" si="34"/>
        <v>1.0361934318272559E-2</v>
      </c>
      <c r="H544" s="39">
        <f t="shared" si="35"/>
        <v>1.0361934318272559E-2</v>
      </c>
      <c r="L544" s="39"/>
      <c r="M544" s="39"/>
    </row>
    <row r="545" spans="1:13" x14ac:dyDescent="0.2">
      <c r="A545" s="87">
        <v>38019</v>
      </c>
      <c r="B545" s="39">
        <v>6.2600180625000279E-2</v>
      </c>
      <c r="C545" s="39">
        <v>7.1157726056250148E-2</v>
      </c>
      <c r="D545" s="40">
        <f t="shared" si="32"/>
        <v>8.5575454312498689E-3</v>
      </c>
      <c r="E545" s="39">
        <f t="shared" si="33"/>
        <v>1.9222568343974888E-3</v>
      </c>
      <c r="F545" s="40">
        <f t="shared" si="34"/>
        <v>1.0479802265647358E-2</v>
      </c>
      <c r="H545" s="39">
        <f t="shared" si="35"/>
        <v>1.0479802265647358E-2</v>
      </c>
      <c r="L545" s="39"/>
      <c r="M545" s="39"/>
    </row>
    <row r="546" spans="1:13" x14ac:dyDescent="0.2">
      <c r="A546" s="87">
        <v>38020</v>
      </c>
      <c r="B546" s="39">
        <v>6.223942250000003E-2</v>
      </c>
      <c r="C546" s="39">
        <v>7.076550928400005E-2</v>
      </c>
      <c r="D546" s="40">
        <f t="shared" si="32"/>
        <v>8.5260867840000198E-3</v>
      </c>
      <c r="E546" s="39">
        <f t="shared" si="33"/>
        <v>1.9196017245696017E-3</v>
      </c>
      <c r="F546" s="40">
        <f t="shared" si="34"/>
        <v>1.0445688508569622E-2</v>
      </c>
      <c r="H546" s="39">
        <f t="shared" si="35"/>
        <v>1.0445688508569622E-2</v>
      </c>
      <c r="L546" s="39"/>
      <c r="M546" s="39"/>
    </row>
    <row r="547" spans="1:13" x14ac:dyDescent="0.2">
      <c r="A547" s="87">
        <v>38021</v>
      </c>
      <c r="B547" s="39">
        <v>6.1621122500000292E-2</v>
      </c>
      <c r="C547" s="39">
        <v>7.0235768483999816E-2</v>
      </c>
      <c r="D547" s="40">
        <f t="shared" si="32"/>
        <v>8.6146459839995249E-3</v>
      </c>
      <c r="E547" s="39">
        <f t="shared" si="33"/>
        <v>1.9270761210495599E-3</v>
      </c>
      <c r="F547" s="40">
        <f t="shared" si="34"/>
        <v>1.0541722105049084E-2</v>
      </c>
      <c r="H547" s="39">
        <f t="shared" si="35"/>
        <v>1.0541722105049084E-2</v>
      </c>
      <c r="L547" s="39"/>
      <c r="M547" s="39"/>
    </row>
    <row r="548" spans="1:13" x14ac:dyDescent="0.2">
      <c r="A548" s="87">
        <v>38022</v>
      </c>
      <c r="B548" s="39">
        <v>6.1518090000000081E-2</v>
      </c>
      <c r="C548" s="39">
        <v>7.0135422202250108E-2</v>
      </c>
      <c r="D548" s="40">
        <f t="shared" si="32"/>
        <v>8.6173322022500276E-3</v>
      </c>
      <c r="E548" s="39">
        <f t="shared" si="33"/>
        <v>1.9273028378699022E-3</v>
      </c>
      <c r="F548" s="40">
        <f t="shared" si="34"/>
        <v>1.054463504011993E-2</v>
      </c>
      <c r="H548" s="39">
        <f t="shared" si="35"/>
        <v>1.054463504011993E-2</v>
      </c>
      <c r="L548" s="39"/>
      <c r="M548" s="39"/>
    </row>
    <row r="549" spans="1:13" x14ac:dyDescent="0.2">
      <c r="A549" s="87">
        <v>38023</v>
      </c>
      <c r="B549" s="39">
        <v>6.1775680624999829E-2</v>
      </c>
      <c r="C549" s="39">
        <v>7.0417852100000067E-2</v>
      </c>
      <c r="D549" s="40">
        <f t="shared" si="32"/>
        <v>8.6421714750002376E-3</v>
      </c>
      <c r="E549" s="39">
        <f t="shared" si="33"/>
        <v>1.92939927249002E-3</v>
      </c>
      <c r="F549" s="40">
        <f t="shared" si="34"/>
        <v>1.0571570747490258E-2</v>
      </c>
      <c r="H549" s="39">
        <f t="shared" si="35"/>
        <v>1.0571570747490258E-2</v>
      </c>
      <c r="L549" s="39"/>
      <c r="M549" s="39"/>
    </row>
    <row r="550" spans="1:13" x14ac:dyDescent="0.2">
      <c r="A550" s="87">
        <v>38026</v>
      </c>
      <c r="B550" s="39">
        <v>6.0745505624999918E-2</v>
      </c>
      <c r="C550" s="39">
        <v>6.9348332648999866E-2</v>
      </c>
      <c r="D550" s="40">
        <f t="shared" si="32"/>
        <v>8.6028270239999483E-3</v>
      </c>
      <c r="E550" s="39">
        <f t="shared" si="33"/>
        <v>1.9260786008255956E-3</v>
      </c>
      <c r="F550" s="40">
        <f t="shared" si="34"/>
        <v>1.0528905624825544E-2</v>
      </c>
      <c r="H550" s="39">
        <f t="shared" si="35"/>
        <v>1.0528905624825544E-2</v>
      </c>
      <c r="L550" s="39"/>
      <c r="M550" s="39"/>
    </row>
    <row r="551" spans="1:13" x14ac:dyDescent="0.2">
      <c r="A551" s="87">
        <v>38027</v>
      </c>
      <c r="B551" s="39">
        <v>6.0642515625000115E-2</v>
      </c>
      <c r="C551" s="39">
        <v>6.9151864003999863E-2</v>
      </c>
      <c r="D551" s="40">
        <f t="shared" si="32"/>
        <v>8.5093483789997482E-3</v>
      </c>
      <c r="E551" s="39">
        <f t="shared" si="33"/>
        <v>1.9181890031875785E-3</v>
      </c>
      <c r="F551" s="40">
        <f t="shared" si="34"/>
        <v>1.0427537382187328E-2</v>
      </c>
      <c r="H551" s="39">
        <f t="shared" si="35"/>
        <v>1.0427537382187328E-2</v>
      </c>
      <c r="L551" s="39"/>
      <c r="M551" s="39"/>
    </row>
    <row r="552" spans="1:13" x14ac:dyDescent="0.2">
      <c r="A552" s="87">
        <v>38028</v>
      </c>
      <c r="B552" s="39">
        <v>6.1054505625000255E-2</v>
      </c>
      <c r="C552" s="39">
        <v>6.9579982025000042E-2</v>
      </c>
      <c r="D552" s="40">
        <f t="shared" si="32"/>
        <v>8.5254763999997873E-3</v>
      </c>
      <c r="E552" s="39">
        <f t="shared" si="33"/>
        <v>1.919550208159982E-3</v>
      </c>
      <c r="F552" s="40">
        <f t="shared" si="34"/>
        <v>1.0445026608159769E-2</v>
      </c>
      <c r="H552" s="39">
        <f t="shared" si="35"/>
        <v>1.0445026608159769E-2</v>
      </c>
      <c r="L552" s="39"/>
      <c r="M552" s="39"/>
    </row>
    <row r="553" spans="1:13" x14ac:dyDescent="0.2">
      <c r="A553" s="87">
        <v>38029</v>
      </c>
      <c r="B553" s="39">
        <v>6.0127640624999978E-2</v>
      </c>
      <c r="C553" s="39">
        <v>6.8626657535999946E-2</v>
      </c>
      <c r="D553" s="40">
        <f t="shared" si="32"/>
        <v>8.499016910999968E-3</v>
      </c>
      <c r="E553" s="39">
        <f t="shared" si="33"/>
        <v>1.9173170272883972E-3</v>
      </c>
      <c r="F553" s="40">
        <f t="shared" si="34"/>
        <v>1.0416333938288365E-2</v>
      </c>
      <c r="H553" s="39">
        <f t="shared" si="35"/>
        <v>1.0416333938288365E-2</v>
      </c>
      <c r="L553" s="39"/>
      <c r="M553" s="39"/>
    </row>
    <row r="554" spans="1:13" x14ac:dyDescent="0.2">
      <c r="A554" s="87">
        <v>38030</v>
      </c>
      <c r="B554" s="39">
        <v>6.053953062500006E-2</v>
      </c>
      <c r="C554" s="39">
        <v>6.8962650742250053E-2</v>
      </c>
      <c r="D554" s="40">
        <f t="shared" si="32"/>
        <v>8.4231201172499937E-3</v>
      </c>
      <c r="E554" s="39">
        <f t="shared" si="33"/>
        <v>1.9109113378958994E-3</v>
      </c>
      <c r="F554" s="40">
        <f t="shared" si="34"/>
        <v>1.0334031455145894E-2</v>
      </c>
      <c r="H554" s="39">
        <f t="shared" si="35"/>
        <v>1.0334031455145894E-2</v>
      </c>
      <c r="L554" s="39"/>
      <c r="M554" s="39"/>
    </row>
    <row r="555" spans="1:13" x14ac:dyDescent="0.2">
      <c r="A555" s="87">
        <v>38033</v>
      </c>
      <c r="B555" s="39">
        <v>6.0436550625000196E-2</v>
      </c>
      <c r="C555" s="39">
        <v>6.8833416336000042E-2</v>
      </c>
      <c r="D555" s="40">
        <f t="shared" si="32"/>
        <v>8.3968657109998457E-3</v>
      </c>
      <c r="E555" s="39">
        <f t="shared" si="33"/>
        <v>1.908695466008387E-3</v>
      </c>
      <c r="F555" s="40">
        <f t="shared" si="34"/>
        <v>1.0305561177008232E-2</v>
      </c>
      <c r="H555" s="39">
        <f t="shared" si="35"/>
        <v>1.0305561177008232E-2</v>
      </c>
      <c r="L555" s="39"/>
      <c r="M555" s="39"/>
    </row>
    <row r="556" spans="1:13" x14ac:dyDescent="0.2">
      <c r="A556" s="87">
        <v>38034</v>
      </c>
      <c r="B556" s="39">
        <v>6.120902249999971E-2</v>
      </c>
      <c r="C556" s="39">
        <v>6.9615145283999924E-2</v>
      </c>
      <c r="D556" s="40">
        <f t="shared" si="32"/>
        <v>8.406122784000214E-3</v>
      </c>
      <c r="E556" s="39">
        <f t="shared" si="33"/>
        <v>1.9094767629696178E-3</v>
      </c>
      <c r="F556" s="40">
        <f t="shared" si="34"/>
        <v>1.0315599546969832E-2</v>
      </c>
      <c r="H556" s="39">
        <f t="shared" si="35"/>
        <v>1.0315599546969832E-2</v>
      </c>
      <c r="L556" s="39"/>
      <c r="M556" s="39"/>
    </row>
    <row r="557" spans="1:13" x14ac:dyDescent="0.2">
      <c r="A557" s="87">
        <v>38035</v>
      </c>
      <c r="B557" s="39">
        <v>6.0951500624999877E-2</v>
      </c>
      <c r="C557" s="39">
        <v>6.9288356096000259E-2</v>
      </c>
      <c r="D557" s="40">
        <f t="shared" si="32"/>
        <v>8.3368554710003817E-3</v>
      </c>
      <c r="E557" s="39">
        <f t="shared" si="33"/>
        <v>1.9036306017524321E-3</v>
      </c>
      <c r="F557" s="40">
        <f t="shared" si="34"/>
        <v>1.0240486072752814E-2</v>
      </c>
      <c r="H557" s="39">
        <f t="shared" si="35"/>
        <v>1.0240486072752814E-2</v>
      </c>
      <c r="L557" s="39"/>
      <c r="M557" s="39"/>
    </row>
    <row r="558" spans="1:13" x14ac:dyDescent="0.2">
      <c r="A558" s="87">
        <v>38036</v>
      </c>
      <c r="B558" s="39">
        <v>6.1157515624999936E-2</v>
      </c>
      <c r="C558" s="39">
        <v>6.9512759756249931E-2</v>
      </c>
      <c r="D558" s="40">
        <f t="shared" si="32"/>
        <v>8.3552441312499948E-3</v>
      </c>
      <c r="E558" s="39">
        <f t="shared" si="33"/>
        <v>1.9051826046774995E-3</v>
      </c>
      <c r="F558" s="40">
        <f t="shared" si="34"/>
        <v>1.0260426735927494E-2</v>
      </c>
      <c r="H558" s="39">
        <f t="shared" si="35"/>
        <v>1.0260426735927494E-2</v>
      </c>
      <c r="L558" s="39"/>
      <c r="M558" s="39"/>
    </row>
    <row r="559" spans="1:13" x14ac:dyDescent="0.2">
      <c r="A559" s="87">
        <v>38037</v>
      </c>
      <c r="B559" s="39">
        <v>6.120902249999971E-2</v>
      </c>
      <c r="C559" s="39">
        <v>6.9697884643999952E-2</v>
      </c>
      <c r="D559" s="40">
        <f t="shared" si="32"/>
        <v>8.4888621440002421E-3</v>
      </c>
      <c r="E559" s="39">
        <f t="shared" si="33"/>
        <v>1.9164599649536204E-3</v>
      </c>
      <c r="F559" s="40">
        <f t="shared" si="34"/>
        <v>1.0405322108953863E-2</v>
      </c>
      <c r="H559" s="39">
        <f t="shared" si="35"/>
        <v>1.0405322108953863E-2</v>
      </c>
      <c r="L559" s="39"/>
      <c r="M559" s="39"/>
    </row>
    <row r="560" spans="1:13" x14ac:dyDescent="0.2">
      <c r="A560" s="87">
        <v>38040</v>
      </c>
      <c r="B560" s="39">
        <v>6.2394025624999738E-2</v>
      </c>
      <c r="C560" s="39">
        <v>7.089589528099971E-2</v>
      </c>
      <c r="D560" s="40">
        <f t="shared" si="32"/>
        <v>8.5018696559999718E-3</v>
      </c>
      <c r="E560" s="39">
        <f t="shared" si="33"/>
        <v>1.9175577989663977E-3</v>
      </c>
      <c r="F560" s="40">
        <f t="shared" si="34"/>
        <v>1.0419427454966369E-2</v>
      </c>
      <c r="H560" s="39">
        <f t="shared" si="35"/>
        <v>1.0419427454966369E-2</v>
      </c>
      <c r="L560" s="39"/>
      <c r="M560" s="39"/>
    </row>
    <row r="561" spans="1:13" x14ac:dyDescent="0.2">
      <c r="A561" s="87">
        <v>38041</v>
      </c>
      <c r="B561" s="39">
        <v>6.1981775624999846E-2</v>
      </c>
      <c r="C561" s="39">
        <v>7.047682568225011E-2</v>
      </c>
      <c r="D561" s="40">
        <f t="shared" si="32"/>
        <v>8.4950500572502641E-3</v>
      </c>
      <c r="E561" s="39">
        <f t="shared" si="33"/>
        <v>1.9169822248319222E-3</v>
      </c>
      <c r="F561" s="40">
        <f t="shared" si="34"/>
        <v>1.0412032282082186E-2</v>
      </c>
      <c r="H561" s="39">
        <f t="shared" si="35"/>
        <v>1.0412032282082186E-2</v>
      </c>
      <c r="L561" s="39"/>
      <c r="M561" s="39"/>
    </row>
    <row r="562" spans="1:13" x14ac:dyDescent="0.2">
      <c r="A562" s="87">
        <v>38042</v>
      </c>
      <c r="B562" s="39">
        <v>6.1672640625000108E-2</v>
      </c>
      <c r="C562" s="39">
        <v>7.0210940100000174E-2</v>
      </c>
      <c r="D562" s="40">
        <f t="shared" si="32"/>
        <v>8.5382994750000663E-3</v>
      </c>
      <c r="E562" s="39">
        <f t="shared" si="33"/>
        <v>1.9206324756900054E-3</v>
      </c>
      <c r="F562" s="40">
        <f t="shared" si="34"/>
        <v>1.0458931950690071E-2</v>
      </c>
      <c r="H562" s="39">
        <f t="shared" si="35"/>
        <v>1.0458931950690071E-2</v>
      </c>
      <c r="L562" s="39"/>
      <c r="M562" s="39"/>
    </row>
    <row r="563" spans="1:13" x14ac:dyDescent="0.2">
      <c r="A563" s="87">
        <v>38043</v>
      </c>
      <c r="B563" s="39">
        <v>6.1312040000000012E-2</v>
      </c>
      <c r="C563" s="39">
        <v>6.9695816121000176E-2</v>
      </c>
      <c r="D563" s="40">
        <f t="shared" si="32"/>
        <v>8.3837761210001638E-3</v>
      </c>
      <c r="E563" s="39">
        <f t="shared" si="33"/>
        <v>1.9075907046124138E-3</v>
      </c>
      <c r="F563" s="40">
        <f t="shared" si="34"/>
        <v>1.0291366825612578E-2</v>
      </c>
      <c r="H563" s="39">
        <f t="shared" si="35"/>
        <v>1.0291366825612578E-2</v>
      </c>
      <c r="L563" s="39"/>
      <c r="M563" s="39"/>
    </row>
    <row r="564" spans="1:13" x14ac:dyDescent="0.2">
      <c r="A564" s="87">
        <v>38044</v>
      </c>
      <c r="B564" s="39">
        <v>6.1106010000000044E-2</v>
      </c>
      <c r="C564" s="39">
        <v>6.9567571601000244E-2</v>
      </c>
      <c r="D564" s="40">
        <f t="shared" si="32"/>
        <v>8.4615616010002004E-3</v>
      </c>
      <c r="E564" s="39">
        <f t="shared" si="33"/>
        <v>1.9141557991244169E-3</v>
      </c>
      <c r="F564" s="40">
        <f t="shared" si="34"/>
        <v>1.0375717400124617E-2</v>
      </c>
      <c r="H564" s="39">
        <f t="shared" si="35"/>
        <v>1.0375717400124617E-2</v>
      </c>
      <c r="L564" s="39"/>
      <c r="M564" s="39"/>
    </row>
    <row r="565" spans="1:13" x14ac:dyDescent="0.2">
      <c r="A565" s="87">
        <v>38047</v>
      </c>
      <c r="B565" s="39">
        <v>6.053953062500006E-2</v>
      </c>
      <c r="C565" s="39">
        <v>6.8723831680999714E-2</v>
      </c>
      <c r="D565" s="40">
        <f t="shared" si="32"/>
        <v>8.1843010559996543E-3</v>
      </c>
      <c r="E565" s="39">
        <f t="shared" si="33"/>
        <v>1.8907550091263707E-3</v>
      </c>
      <c r="F565" s="40">
        <f t="shared" si="34"/>
        <v>1.0075056065126025E-2</v>
      </c>
      <c r="H565" s="39">
        <f t="shared" si="35"/>
        <v>1.0075056065126025E-2</v>
      </c>
      <c r="L565" s="39"/>
      <c r="M565" s="39"/>
    </row>
    <row r="566" spans="1:13" x14ac:dyDescent="0.2">
      <c r="A566" s="87">
        <v>38048</v>
      </c>
      <c r="B566" s="39">
        <v>6.0591022499999925E-2</v>
      </c>
      <c r="C566" s="39">
        <v>6.8966786372249844E-2</v>
      </c>
      <c r="D566" s="40">
        <f t="shared" si="32"/>
        <v>8.3757638722499195E-3</v>
      </c>
      <c r="E566" s="39">
        <f t="shared" si="33"/>
        <v>1.9069144708178931E-3</v>
      </c>
      <c r="F566" s="40">
        <f t="shared" si="34"/>
        <v>1.0282678343067812E-2</v>
      </c>
      <c r="H566" s="39">
        <f t="shared" si="35"/>
        <v>1.0282678343067812E-2</v>
      </c>
      <c r="L566" s="39"/>
      <c r="M566" s="39"/>
    </row>
    <row r="567" spans="1:13" x14ac:dyDescent="0.2">
      <c r="A567" s="87">
        <v>38049</v>
      </c>
      <c r="B567" s="39">
        <v>6.1415062500000284E-2</v>
      </c>
      <c r="C567" s="39">
        <v>6.9930606250250049E-2</v>
      </c>
      <c r="D567" s="40">
        <f t="shared" si="32"/>
        <v>8.5155437502497655E-3</v>
      </c>
      <c r="E567" s="39">
        <f t="shared" si="33"/>
        <v>1.9187118925210801E-3</v>
      </c>
      <c r="F567" s="40">
        <f t="shared" si="34"/>
        <v>1.0434255642770845E-2</v>
      </c>
      <c r="H567" s="39">
        <f t="shared" si="35"/>
        <v>1.0434255642770845E-2</v>
      </c>
      <c r="L567" s="39"/>
      <c r="M567" s="39"/>
    </row>
    <row r="568" spans="1:13" x14ac:dyDescent="0.2">
      <c r="A568" s="87">
        <v>38050</v>
      </c>
      <c r="B568" s="39">
        <v>6.1260530625000031E-2</v>
      </c>
      <c r="C568" s="39">
        <v>6.9830274276000193E-2</v>
      </c>
      <c r="D568" s="40">
        <f t="shared" si="32"/>
        <v>8.5697436510001612E-3</v>
      </c>
      <c r="E568" s="39">
        <f t="shared" si="33"/>
        <v>1.9232863641444136E-3</v>
      </c>
      <c r="F568" s="40">
        <f t="shared" si="34"/>
        <v>1.0493030015144575E-2</v>
      </c>
      <c r="H568" s="39">
        <f t="shared" si="35"/>
        <v>1.0493030015144575E-2</v>
      </c>
      <c r="L568" s="39"/>
      <c r="M568" s="39"/>
    </row>
    <row r="569" spans="1:13" x14ac:dyDescent="0.2">
      <c r="A569" s="87">
        <v>38051</v>
      </c>
      <c r="B569" s="39">
        <v>6.120902249999971E-2</v>
      </c>
      <c r="C569" s="39">
        <v>6.9829239950250033E-2</v>
      </c>
      <c r="D569" s="40">
        <f t="shared" si="32"/>
        <v>8.6202174502503226E-3</v>
      </c>
      <c r="E569" s="39">
        <f t="shared" si="33"/>
        <v>1.9275463528011271E-3</v>
      </c>
      <c r="F569" s="40">
        <f t="shared" si="34"/>
        <v>1.054776380305145E-2</v>
      </c>
      <c r="H569" s="39">
        <f t="shared" si="35"/>
        <v>1.054776380305145E-2</v>
      </c>
      <c r="L569" s="39"/>
      <c r="M569" s="39"/>
    </row>
    <row r="570" spans="1:13" x14ac:dyDescent="0.2">
      <c r="A570" s="87">
        <v>38054</v>
      </c>
      <c r="B570" s="39">
        <v>5.9767302499999841E-2</v>
      </c>
      <c r="C570" s="39">
        <v>6.8278314200249879E-2</v>
      </c>
      <c r="D570" s="40">
        <f t="shared" si="32"/>
        <v>8.5110117002500374E-3</v>
      </c>
      <c r="E570" s="39">
        <f t="shared" si="33"/>
        <v>1.9183293875011031E-3</v>
      </c>
      <c r="F570" s="40">
        <f t="shared" si="34"/>
        <v>1.0429341087751141E-2</v>
      </c>
      <c r="H570" s="39">
        <f t="shared" si="35"/>
        <v>1.0429341087751141E-2</v>
      </c>
      <c r="L570" s="39"/>
      <c r="M570" s="39"/>
    </row>
    <row r="571" spans="1:13" x14ac:dyDescent="0.2">
      <c r="A571" s="87">
        <v>38055</v>
      </c>
      <c r="B571" s="39">
        <v>5.9612890624999748E-2</v>
      </c>
      <c r="C571" s="39">
        <v>6.8130518015999897E-2</v>
      </c>
      <c r="D571" s="40">
        <f t="shared" si="32"/>
        <v>8.5176273910001488E-3</v>
      </c>
      <c r="E571" s="39">
        <f t="shared" si="33"/>
        <v>1.9188877518004125E-3</v>
      </c>
      <c r="F571" s="40">
        <f t="shared" si="34"/>
        <v>1.0436515142800562E-2</v>
      </c>
      <c r="H571" s="39">
        <f t="shared" si="35"/>
        <v>1.0436515142800562E-2</v>
      </c>
      <c r="L571" s="39"/>
      <c r="M571" s="39"/>
    </row>
    <row r="572" spans="1:13" x14ac:dyDescent="0.2">
      <c r="A572" s="87">
        <v>38056</v>
      </c>
      <c r="B572" s="39">
        <v>5.9458490000000142E-2</v>
      </c>
      <c r="C572" s="39">
        <v>6.7823589380250127E-2</v>
      </c>
      <c r="D572" s="40">
        <f t="shared" si="32"/>
        <v>8.3650993802499851E-3</v>
      </c>
      <c r="E572" s="39">
        <f t="shared" si="33"/>
        <v>1.9060143876930987E-3</v>
      </c>
      <c r="F572" s="40">
        <f t="shared" si="34"/>
        <v>1.0271113767943084E-2</v>
      </c>
      <c r="H572" s="39">
        <f t="shared" si="35"/>
        <v>1.0271113767943084E-2</v>
      </c>
      <c r="L572" s="39"/>
      <c r="M572" s="39"/>
    </row>
    <row r="573" spans="1:13" x14ac:dyDescent="0.2">
      <c r="A573" s="87">
        <v>38057</v>
      </c>
      <c r="B573" s="39">
        <v>5.8840999999999921E-2</v>
      </c>
      <c r="C573" s="39">
        <v>6.7197467756249907E-2</v>
      </c>
      <c r="D573" s="40">
        <f t="shared" si="32"/>
        <v>8.3564677562499856E-3</v>
      </c>
      <c r="E573" s="39">
        <f t="shared" si="33"/>
        <v>1.9052858786274987E-3</v>
      </c>
      <c r="F573" s="40">
        <f t="shared" si="34"/>
        <v>1.0261753634877484E-2</v>
      </c>
      <c r="H573" s="39">
        <f t="shared" si="35"/>
        <v>1.0261753634877484E-2</v>
      </c>
      <c r="L573" s="39"/>
      <c r="M573" s="39"/>
    </row>
    <row r="574" spans="1:13" x14ac:dyDescent="0.2">
      <c r="A574" s="87">
        <v>38058</v>
      </c>
      <c r="B574" s="39">
        <v>5.7863675624999722E-2</v>
      </c>
      <c r="C574" s="39">
        <v>6.6101680483999781E-2</v>
      </c>
      <c r="D574" s="40">
        <f t="shared" si="32"/>
        <v>8.2380048590000587E-3</v>
      </c>
      <c r="E574" s="39">
        <f t="shared" si="33"/>
        <v>1.8952876100996048E-3</v>
      </c>
      <c r="F574" s="40">
        <f t="shared" si="34"/>
        <v>1.0133292469099664E-2</v>
      </c>
      <c r="H574" s="39">
        <f t="shared" si="35"/>
        <v>1.0133292469099664E-2</v>
      </c>
      <c r="L574" s="39"/>
      <c r="M574" s="39"/>
    </row>
    <row r="575" spans="1:13" x14ac:dyDescent="0.2">
      <c r="A575" s="87">
        <v>38061</v>
      </c>
      <c r="B575" s="39">
        <v>5.8172255624999947E-2</v>
      </c>
      <c r="C575" s="39">
        <v>6.6620069528999792E-2</v>
      </c>
      <c r="D575" s="40">
        <f t="shared" si="32"/>
        <v>8.4478139039998457E-3</v>
      </c>
      <c r="E575" s="39">
        <f t="shared" si="33"/>
        <v>1.9129954934975868E-3</v>
      </c>
      <c r="F575" s="40">
        <f t="shared" si="34"/>
        <v>1.0360809397497433E-2</v>
      </c>
      <c r="H575" s="39">
        <f t="shared" si="35"/>
        <v>1.0360809397497433E-2</v>
      </c>
      <c r="L575" s="39"/>
      <c r="M575" s="39"/>
    </row>
    <row r="576" spans="1:13" x14ac:dyDescent="0.2">
      <c r="A576" s="87">
        <v>38062</v>
      </c>
      <c r="B576" s="39">
        <v>5.8120822500000058E-2</v>
      </c>
      <c r="C576" s="39">
        <v>6.6599414169000282E-2</v>
      </c>
      <c r="D576" s="40">
        <f t="shared" si="32"/>
        <v>8.4785916690002239E-3</v>
      </c>
      <c r="E576" s="39">
        <f t="shared" si="33"/>
        <v>1.9155931368636187E-3</v>
      </c>
      <c r="F576" s="40">
        <f t="shared" si="34"/>
        <v>1.0394184805863842E-2</v>
      </c>
      <c r="H576" s="39">
        <f t="shared" si="35"/>
        <v>1.0394184805863842E-2</v>
      </c>
      <c r="L576" s="39"/>
      <c r="M576" s="39"/>
    </row>
    <row r="577" spans="1:13" x14ac:dyDescent="0.2">
      <c r="A577" s="87">
        <v>38063</v>
      </c>
      <c r="B577" s="39">
        <v>5.7606559999999973E-2</v>
      </c>
      <c r="C577" s="39">
        <v>6.6070705049000145E-2</v>
      </c>
      <c r="D577" s="40">
        <f t="shared" si="32"/>
        <v>8.4641450490001713E-3</v>
      </c>
      <c r="E577" s="39">
        <f t="shared" si="33"/>
        <v>1.9143738421356143E-3</v>
      </c>
      <c r="F577" s="40">
        <f t="shared" si="34"/>
        <v>1.0378518891135786E-2</v>
      </c>
      <c r="H577" s="39">
        <f t="shared" si="35"/>
        <v>1.0378518891135786E-2</v>
      </c>
      <c r="L577" s="39"/>
      <c r="M577" s="39"/>
    </row>
    <row r="578" spans="1:13" x14ac:dyDescent="0.2">
      <c r="A578" s="87">
        <v>38064</v>
      </c>
      <c r="B578" s="39">
        <v>5.8069390624999828E-2</v>
      </c>
      <c r="C578" s="39">
        <v>6.6635561180250269E-2</v>
      </c>
      <c r="D578" s="40">
        <f t="shared" si="32"/>
        <v>8.5661705552504408E-3</v>
      </c>
      <c r="E578" s="39">
        <f t="shared" si="33"/>
        <v>1.9229847948631371E-3</v>
      </c>
      <c r="F578" s="40">
        <f t="shared" si="34"/>
        <v>1.0489155350113577E-2</v>
      </c>
      <c r="H578" s="39">
        <f t="shared" si="35"/>
        <v>1.0489155350113577E-2</v>
      </c>
      <c r="L578" s="39"/>
      <c r="M578" s="39"/>
    </row>
    <row r="579" spans="1:13" x14ac:dyDescent="0.2">
      <c r="A579" s="87">
        <v>38065</v>
      </c>
      <c r="B579" s="39">
        <v>5.8275125625000257E-2</v>
      </c>
      <c r="C579" s="39">
        <v>6.6953681290250255E-2</v>
      </c>
      <c r="D579" s="40">
        <f t="shared" si="32"/>
        <v>8.6785556652499984E-3</v>
      </c>
      <c r="E579" s="39">
        <f t="shared" si="33"/>
        <v>1.9324700981470998E-3</v>
      </c>
      <c r="F579" s="40">
        <f t="shared" si="34"/>
        <v>1.0611025763397099E-2</v>
      </c>
      <c r="H579" s="39">
        <f t="shared" si="35"/>
        <v>1.0611025763397099E-2</v>
      </c>
      <c r="L579" s="39"/>
      <c r="M579" s="39"/>
    </row>
    <row r="580" spans="1:13" x14ac:dyDescent="0.2">
      <c r="A580" s="87">
        <v>38068</v>
      </c>
      <c r="B580" s="39">
        <v>5.8069390624999828E-2</v>
      </c>
      <c r="C580" s="39">
        <v>6.6738841730249909E-2</v>
      </c>
      <c r="D580" s="40">
        <f t="shared" si="32"/>
        <v>8.6694511052500811E-3</v>
      </c>
      <c r="E580" s="39">
        <f t="shared" si="33"/>
        <v>1.9317016732831069E-3</v>
      </c>
      <c r="F580" s="40">
        <f t="shared" si="34"/>
        <v>1.0601152778533188E-2</v>
      </c>
      <c r="H580" s="39">
        <f t="shared" si="35"/>
        <v>1.0601152778533188E-2</v>
      </c>
      <c r="L580" s="39"/>
      <c r="M580" s="39"/>
    </row>
    <row r="581" spans="1:13" x14ac:dyDescent="0.2">
      <c r="A581" s="87">
        <v>38069</v>
      </c>
      <c r="B581" s="39">
        <v>5.7812250000000009E-2</v>
      </c>
      <c r="C581" s="39">
        <v>6.6440374596000051E-2</v>
      </c>
      <c r="D581" s="40">
        <f t="shared" si="32"/>
        <v>8.6281245960000419E-3</v>
      </c>
      <c r="E581" s="39">
        <f t="shared" si="33"/>
        <v>1.9282137159024036E-3</v>
      </c>
      <c r="F581" s="40">
        <f t="shared" si="34"/>
        <v>1.0556338311902445E-2</v>
      </c>
      <c r="H581" s="39">
        <f t="shared" si="35"/>
        <v>1.0556338311902445E-2</v>
      </c>
      <c r="L581" s="39"/>
      <c r="M581" s="39"/>
    </row>
    <row r="582" spans="1:13" x14ac:dyDescent="0.2">
      <c r="A582" s="87">
        <v>38070</v>
      </c>
      <c r="B582" s="39">
        <v>5.7657980624999938E-2</v>
      </c>
      <c r="C582" s="39">
        <v>6.6242108099999752E-2</v>
      </c>
      <c r="D582" s="40">
        <f t="shared" ref="D582:D645" si="36">C582-B582</f>
        <v>8.5841274749998142E-3</v>
      </c>
      <c r="E582" s="39">
        <f t="shared" ref="E582:E645" si="37">$B$1+$B$2*D582</f>
        <v>1.9245003588899841E-3</v>
      </c>
      <c r="F582" s="40">
        <f t="shared" ref="F582:F645" si="38">D582+E582</f>
        <v>1.0508627833889799E-2</v>
      </c>
      <c r="H582" s="39">
        <f t="shared" ref="H582:H645" si="39">AVERAGE(F582:G582)</f>
        <v>1.0508627833889799E-2</v>
      </c>
      <c r="L582" s="39"/>
      <c r="M582" s="39"/>
    </row>
    <row r="583" spans="1:13" x14ac:dyDescent="0.2">
      <c r="A583" s="87">
        <v>38071</v>
      </c>
      <c r="B583" s="39">
        <v>5.7760825624999956E-2</v>
      </c>
      <c r="C583" s="39">
        <v>6.6360859256249904E-2</v>
      </c>
      <c r="D583" s="40">
        <f t="shared" si="36"/>
        <v>8.6000336312499481E-3</v>
      </c>
      <c r="E583" s="39">
        <f t="shared" si="37"/>
        <v>1.9258428384774954E-3</v>
      </c>
      <c r="F583" s="40">
        <f t="shared" si="38"/>
        <v>1.0525876469727444E-2</v>
      </c>
      <c r="H583" s="39">
        <f t="shared" si="39"/>
        <v>1.0525876469727444E-2</v>
      </c>
      <c r="L583" s="39"/>
      <c r="M583" s="39"/>
    </row>
    <row r="584" spans="1:13" x14ac:dyDescent="0.2">
      <c r="A584" s="87">
        <v>38072</v>
      </c>
      <c r="B584" s="39">
        <v>5.7915102500000204E-2</v>
      </c>
      <c r="C584" s="39">
        <v>6.6509565680250127E-2</v>
      </c>
      <c r="D584" s="40">
        <f t="shared" si="36"/>
        <v>8.5944631802499227E-3</v>
      </c>
      <c r="E584" s="39">
        <f t="shared" si="37"/>
        <v>1.9253726924130933E-3</v>
      </c>
      <c r="F584" s="40">
        <f t="shared" si="38"/>
        <v>1.0519835872663016E-2</v>
      </c>
      <c r="H584" s="39">
        <f t="shared" si="39"/>
        <v>1.0519835872663016E-2</v>
      </c>
      <c r="L584" s="39"/>
      <c r="M584" s="39"/>
    </row>
    <row r="585" spans="1:13" x14ac:dyDescent="0.2">
      <c r="A585" s="87">
        <v>38075</v>
      </c>
      <c r="B585" s="39">
        <v>5.9046809999999894E-2</v>
      </c>
      <c r="C585" s="39">
        <v>6.7766755584000027E-2</v>
      </c>
      <c r="D585" s="40">
        <f t="shared" si="36"/>
        <v>8.7199455840001328E-3</v>
      </c>
      <c r="E585" s="39">
        <f t="shared" si="37"/>
        <v>1.9359634072896111E-3</v>
      </c>
      <c r="F585" s="40">
        <f t="shared" si="38"/>
        <v>1.0655908991289743E-2</v>
      </c>
      <c r="H585" s="39">
        <f t="shared" si="39"/>
        <v>1.0655908991289743E-2</v>
      </c>
      <c r="L585" s="39"/>
      <c r="M585" s="39"/>
    </row>
    <row r="586" spans="1:13" x14ac:dyDescent="0.2">
      <c r="A586" s="87">
        <v>38076</v>
      </c>
      <c r="B586" s="39">
        <v>5.9252639999999746E-2</v>
      </c>
      <c r="C586" s="39">
        <v>6.7930027649000024E-2</v>
      </c>
      <c r="D586" s="40">
        <f t="shared" si="36"/>
        <v>8.6773876490002788E-3</v>
      </c>
      <c r="E586" s="39">
        <f t="shared" si="37"/>
        <v>1.9323715175756234E-3</v>
      </c>
      <c r="F586" s="40">
        <f t="shared" si="38"/>
        <v>1.0609759166575902E-2</v>
      </c>
      <c r="H586" s="39">
        <f t="shared" si="39"/>
        <v>1.0609759166575902E-2</v>
      </c>
      <c r="L586" s="39"/>
      <c r="M586" s="39"/>
    </row>
    <row r="587" spans="1:13" x14ac:dyDescent="0.2">
      <c r="A587" s="87">
        <v>38077</v>
      </c>
      <c r="B587" s="39">
        <v>5.9304100625000133E-2</v>
      </c>
      <c r="C587" s="39">
        <v>6.8089178256000249E-2</v>
      </c>
      <c r="D587" s="40">
        <f t="shared" si="36"/>
        <v>8.7850776310001155E-3</v>
      </c>
      <c r="E587" s="39">
        <f t="shared" si="37"/>
        <v>1.9414605520564096E-3</v>
      </c>
      <c r="F587" s="40">
        <f t="shared" si="38"/>
        <v>1.0726538183056526E-2</v>
      </c>
      <c r="H587" s="39">
        <f t="shared" si="39"/>
        <v>1.0726538183056526E-2</v>
      </c>
      <c r="L587" s="39"/>
      <c r="M587" s="39"/>
    </row>
    <row r="588" spans="1:13" x14ac:dyDescent="0.2">
      <c r="A588" s="87">
        <v>38078</v>
      </c>
      <c r="B588" s="39">
        <v>5.87381025E-2</v>
      </c>
      <c r="C588" s="39">
        <v>6.7567332592250118E-2</v>
      </c>
      <c r="D588" s="40">
        <f t="shared" si="36"/>
        <v>8.8292300922501177E-3</v>
      </c>
      <c r="E588" s="39">
        <f t="shared" si="37"/>
        <v>1.9451870197859098E-3</v>
      </c>
      <c r="F588" s="40">
        <f t="shared" si="38"/>
        <v>1.0774417112036028E-2</v>
      </c>
      <c r="H588" s="39">
        <f t="shared" si="39"/>
        <v>1.0774417112036028E-2</v>
      </c>
      <c r="L588" s="39"/>
      <c r="M588" s="39"/>
    </row>
    <row r="589" spans="1:13" x14ac:dyDescent="0.2">
      <c r="A589" s="87">
        <v>38079</v>
      </c>
      <c r="B589" s="39">
        <v>5.9355562499999959E-2</v>
      </c>
      <c r="C589" s="39">
        <v>6.8264877760999987E-2</v>
      </c>
      <c r="D589" s="40">
        <f t="shared" si="36"/>
        <v>8.9093152610000281E-3</v>
      </c>
      <c r="E589" s="39">
        <f t="shared" si="37"/>
        <v>1.9519462080284022E-3</v>
      </c>
      <c r="F589" s="40">
        <f t="shared" si="38"/>
        <v>1.0861261469028431E-2</v>
      </c>
      <c r="H589" s="39">
        <f t="shared" si="39"/>
        <v>1.0861261469028431E-2</v>
      </c>
      <c r="L589" s="39"/>
      <c r="M589" s="39"/>
    </row>
    <row r="590" spans="1:13" x14ac:dyDescent="0.2">
      <c r="A590" s="87">
        <v>38082</v>
      </c>
      <c r="B590" s="39">
        <v>6.1724160000000028E-2</v>
      </c>
      <c r="C590" s="39">
        <v>7.0805866006250051E-2</v>
      </c>
      <c r="D590" s="40">
        <f t="shared" si="36"/>
        <v>9.0817060062500232E-3</v>
      </c>
      <c r="E590" s="39">
        <f t="shared" si="37"/>
        <v>1.9664959869275019E-3</v>
      </c>
      <c r="F590" s="40">
        <f t="shared" si="38"/>
        <v>1.1048201993177525E-2</v>
      </c>
      <c r="H590" s="39">
        <f t="shared" si="39"/>
        <v>1.1048201993177525E-2</v>
      </c>
      <c r="L590" s="39"/>
      <c r="M590" s="39"/>
    </row>
    <row r="591" spans="1:13" x14ac:dyDescent="0.2">
      <c r="A591" s="87">
        <v>38083</v>
      </c>
      <c r="B591" s="39">
        <v>6.1724160000000028E-2</v>
      </c>
      <c r="C591" s="39">
        <v>7.0906243715999961E-2</v>
      </c>
      <c r="D591" s="40">
        <f t="shared" si="36"/>
        <v>9.1820837159999336E-3</v>
      </c>
      <c r="E591" s="39">
        <f t="shared" si="37"/>
        <v>1.9749678656303944E-3</v>
      </c>
      <c r="F591" s="40">
        <f t="shared" si="38"/>
        <v>1.1157051581630328E-2</v>
      </c>
      <c r="H591" s="39">
        <f t="shared" si="39"/>
        <v>1.1157051581630328E-2</v>
      </c>
      <c r="L591" s="39"/>
      <c r="M591" s="39"/>
    </row>
    <row r="592" spans="1:13" x14ac:dyDescent="0.2">
      <c r="A592" s="87">
        <v>38084</v>
      </c>
      <c r="B592" s="39">
        <v>6.1106010000000044E-2</v>
      </c>
      <c r="C592" s="39">
        <v>7.0324739224999933E-2</v>
      </c>
      <c r="D592" s="40">
        <f t="shared" si="36"/>
        <v>9.2187292249998887E-3</v>
      </c>
      <c r="E592" s="39">
        <f t="shared" si="37"/>
        <v>1.9780607465899906E-3</v>
      </c>
      <c r="F592" s="40">
        <f t="shared" si="38"/>
        <v>1.119678997158988E-2</v>
      </c>
      <c r="H592" s="39">
        <f t="shared" si="39"/>
        <v>1.119678997158988E-2</v>
      </c>
      <c r="L592" s="39"/>
      <c r="M592" s="39"/>
    </row>
    <row r="593" spans="1:13" x14ac:dyDescent="0.2">
      <c r="A593" s="87">
        <v>38085</v>
      </c>
      <c r="B593" s="39">
        <v>6.1621122500000292E-2</v>
      </c>
      <c r="C593" s="39">
        <v>7.0754126756250146E-2</v>
      </c>
      <c r="D593" s="40">
        <f t="shared" si="36"/>
        <v>9.1330042562498548E-3</v>
      </c>
      <c r="E593" s="39">
        <f t="shared" si="37"/>
        <v>1.9708255592274875E-3</v>
      </c>
      <c r="F593" s="40">
        <f t="shared" si="38"/>
        <v>1.1103829815477343E-2</v>
      </c>
      <c r="H593" s="39">
        <f t="shared" si="39"/>
        <v>1.1103829815477343E-2</v>
      </c>
      <c r="L593" s="39"/>
      <c r="M593" s="39"/>
    </row>
    <row r="594" spans="1:13" x14ac:dyDescent="0.2">
      <c r="A594" s="87">
        <v>38090</v>
      </c>
      <c r="B594" s="39">
        <v>6.2136360000000002E-2</v>
      </c>
      <c r="C594" s="39">
        <v>7.1345063364000039E-2</v>
      </c>
      <c r="D594" s="40">
        <f t="shared" si="36"/>
        <v>9.2087033640000371E-3</v>
      </c>
      <c r="E594" s="39">
        <f t="shared" si="37"/>
        <v>1.9772145639216031E-3</v>
      </c>
      <c r="F594" s="40">
        <f t="shared" si="38"/>
        <v>1.1185917927921641E-2</v>
      </c>
      <c r="H594" s="39">
        <f t="shared" si="39"/>
        <v>1.1185917927921641E-2</v>
      </c>
      <c r="L594" s="39"/>
      <c r="M594" s="39"/>
    </row>
    <row r="595" spans="1:13" x14ac:dyDescent="0.2">
      <c r="A595" s="87">
        <v>38091</v>
      </c>
      <c r="B595" s="39">
        <v>6.3012550625000108E-2</v>
      </c>
      <c r="C595" s="39">
        <v>7.2348269306250046E-2</v>
      </c>
      <c r="D595" s="40">
        <f t="shared" si="36"/>
        <v>9.3357186812499382E-3</v>
      </c>
      <c r="E595" s="39">
        <f t="shared" si="37"/>
        <v>1.9879346566974948E-3</v>
      </c>
      <c r="F595" s="40">
        <f t="shared" si="38"/>
        <v>1.1323653337947433E-2</v>
      </c>
      <c r="H595" s="39">
        <f t="shared" si="39"/>
        <v>1.1323653337947433E-2</v>
      </c>
      <c r="L595" s="39"/>
      <c r="M595" s="39"/>
    </row>
    <row r="596" spans="1:13" x14ac:dyDescent="0.2">
      <c r="A596" s="87">
        <v>38092</v>
      </c>
      <c r="B596" s="39">
        <v>6.2703265624999949E-2</v>
      </c>
      <c r="C596" s="39">
        <v>7.2044876816000025E-2</v>
      </c>
      <c r="D596" s="40">
        <f t="shared" si="36"/>
        <v>9.3416111910000765E-3</v>
      </c>
      <c r="E596" s="39">
        <f t="shared" si="37"/>
        <v>1.9884319845204063E-3</v>
      </c>
      <c r="F596" s="40">
        <f t="shared" si="38"/>
        <v>1.1330043175520483E-2</v>
      </c>
      <c r="H596" s="39">
        <f t="shared" si="39"/>
        <v>1.1330043175520483E-2</v>
      </c>
      <c r="L596" s="39"/>
      <c r="M596" s="39"/>
    </row>
    <row r="597" spans="1:13" x14ac:dyDescent="0.2">
      <c r="A597" s="87">
        <v>38093</v>
      </c>
      <c r="B597" s="39">
        <v>6.2445562500000218E-2</v>
      </c>
      <c r="C597" s="39">
        <v>7.1728069048999865E-2</v>
      </c>
      <c r="D597" s="40">
        <f t="shared" si="36"/>
        <v>9.2825065489996472E-3</v>
      </c>
      <c r="E597" s="39">
        <f t="shared" si="37"/>
        <v>1.9834435527355701E-3</v>
      </c>
      <c r="F597" s="40">
        <f t="shared" si="38"/>
        <v>1.1265950101735218E-2</v>
      </c>
      <c r="H597" s="39">
        <f t="shared" si="39"/>
        <v>1.1265950101735218E-2</v>
      </c>
      <c r="L597" s="39"/>
      <c r="M597" s="39"/>
    </row>
    <row r="598" spans="1:13" x14ac:dyDescent="0.2">
      <c r="A598" s="87">
        <v>38096</v>
      </c>
      <c r="B598" s="39">
        <v>6.2136360000000002E-2</v>
      </c>
      <c r="C598" s="39">
        <v>7.1422694120249819E-2</v>
      </c>
      <c r="D598" s="40">
        <f t="shared" si="36"/>
        <v>9.2863341202498173E-3</v>
      </c>
      <c r="E598" s="39">
        <f t="shared" si="37"/>
        <v>1.9837665997490843E-3</v>
      </c>
      <c r="F598" s="40">
        <f t="shared" si="38"/>
        <v>1.1270100719998902E-2</v>
      </c>
      <c r="H598" s="39">
        <f t="shared" si="39"/>
        <v>1.1270100719998902E-2</v>
      </c>
      <c r="L598" s="39"/>
      <c r="M598" s="39"/>
    </row>
    <row r="599" spans="1:13" x14ac:dyDescent="0.2">
      <c r="A599" s="87">
        <v>38097</v>
      </c>
      <c r="B599" s="39">
        <v>6.2548639999999933E-2</v>
      </c>
      <c r="C599" s="39">
        <v>7.1680448399999985E-2</v>
      </c>
      <c r="D599" s="40">
        <f t="shared" si="36"/>
        <v>9.1318084000000521E-3</v>
      </c>
      <c r="E599" s="39">
        <f t="shared" si="37"/>
        <v>1.9707246289600044E-3</v>
      </c>
      <c r="F599" s="40">
        <f t="shared" si="38"/>
        <v>1.1102533028960056E-2</v>
      </c>
      <c r="H599" s="39">
        <f t="shared" si="39"/>
        <v>1.1102533028960056E-2</v>
      </c>
      <c r="L599" s="39"/>
      <c r="M599" s="39"/>
    </row>
    <row r="600" spans="1:13" x14ac:dyDescent="0.2">
      <c r="A600" s="87">
        <v>38098</v>
      </c>
      <c r="B600" s="39">
        <v>6.3064102500000052E-2</v>
      </c>
      <c r="C600" s="39">
        <v>7.2411438329000211E-2</v>
      </c>
      <c r="D600" s="40">
        <f t="shared" si="36"/>
        <v>9.3473358290001585E-3</v>
      </c>
      <c r="E600" s="39">
        <f t="shared" si="37"/>
        <v>1.9889151439676134E-3</v>
      </c>
      <c r="F600" s="40">
        <f t="shared" si="38"/>
        <v>1.1336250972967771E-2</v>
      </c>
      <c r="H600" s="39">
        <f t="shared" si="39"/>
        <v>1.1336250972967771E-2</v>
      </c>
      <c r="L600" s="39"/>
      <c r="M600" s="39"/>
    </row>
    <row r="601" spans="1:13" x14ac:dyDescent="0.2">
      <c r="A601" s="87">
        <v>38099</v>
      </c>
      <c r="B601" s="39">
        <v>6.2497100624999913E-2</v>
      </c>
      <c r="C601" s="39">
        <v>7.1757056049000179E-2</v>
      </c>
      <c r="D601" s="40">
        <f t="shared" si="36"/>
        <v>9.2599554240002657E-3</v>
      </c>
      <c r="E601" s="39">
        <f t="shared" si="37"/>
        <v>1.9815402377856223E-3</v>
      </c>
      <c r="F601" s="40">
        <f t="shared" si="38"/>
        <v>1.1241495661785887E-2</v>
      </c>
      <c r="H601" s="39">
        <f t="shared" si="39"/>
        <v>1.1241495661785887E-2</v>
      </c>
      <c r="L601" s="39"/>
      <c r="M601" s="39"/>
    </row>
    <row r="602" spans="1:13" x14ac:dyDescent="0.2">
      <c r="A602" s="87">
        <v>38100</v>
      </c>
      <c r="B602" s="39">
        <v>6.1981775624999846E-2</v>
      </c>
      <c r="C602" s="39">
        <v>7.1229140003999936E-2</v>
      </c>
      <c r="D602" s="40">
        <f t="shared" si="36"/>
        <v>9.2473643790000892E-3</v>
      </c>
      <c r="E602" s="39">
        <f t="shared" si="37"/>
        <v>1.9804775535876076E-3</v>
      </c>
      <c r="F602" s="40">
        <f t="shared" si="38"/>
        <v>1.1227841932587697E-2</v>
      </c>
      <c r="H602" s="39">
        <f t="shared" si="39"/>
        <v>1.1227841932587697E-2</v>
      </c>
      <c r="L602" s="39"/>
      <c r="M602" s="39"/>
    </row>
    <row r="603" spans="1:13" x14ac:dyDescent="0.2">
      <c r="A603" s="87">
        <v>38104</v>
      </c>
      <c r="B603" s="39">
        <v>6.2290955624999977E-2</v>
      </c>
      <c r="C603" s="39">
        <v>7.1574858561000099E-2</v>
      </c>
      <c r="D603" s="40">
        <f t="shared" si="36"/>
        <v>9.2839029360001213E-3</v>
      </c>
      <c r="E603" s="39">
        <f t="shared" si="37"/>
        <v>1.9835614077984101E-3</v>
      </c>
      <c r="F603" s="40">
        <f t="shared" si="38"/>
        <v>1.1267464343798531E-2</v>
      </c>
      <c r="H603" s="39">
        <f t="shared" si="39"/>
        <v>1.1267464343798531E-2</v>
      </c>
      <c r="L603" s="39"/>
      <c r="M603" s="39"/>
    </row>
    <row r="604" spans="1:13" x14ac:dyDescent="0.2">
      <c r="A604" s="87">
        <v>38105</v>
      </c>
      <c r="B604" s="39">
        <v>6.2600180625000279E-2</v>
      </c>
      <c r="C604" s="39">
        <v>7.1701152900000231E-2</v>
      </c>
      <c r="D604" s="40">
        <f t="shared" si="36"/>
        <v>9.1009722749999522E-3</v>
      </c>
      <c r="E604" s="39">
        <f t="shared" si="37"/>
        <v>1.9681220600099958E-3</v>
      </c>
      <c r="F604" s="40">
        <f t="shared" si="38"/>
        <v>1.1069094335009948E-2</v>
      </c>
      <c r="H604" s="39">
        <f t="shared" si="39"/>
        <v>1.1069094335009948E-2</v>
      </c>
      <c r="L604" s="39"/>
      <c r="M604" s="39"/>
    </row>
    <row r="605" spans="1:13" x14ac:dyDescent="0.2">
      <c r="A605" s="87">
        <v>38106</v>
      </c>
      <c r="B605" s="39">
        <v>6.34765625E-2</v>
      </c>
      <c r="C605" s="39">
        <v>7.2664133024999966E-2</v>
      </c>
      <c r="D605" s="40">
        <f t="shared" si="36"/>
        <v>9.1875705249999662E-3</v>
      </c>
      <c r="E605" s="39">
        <f t="shared" si="37"/>
        <v>1.9754309523099972E-3</v>
      </c>
      <c r="F605" s="40">
        <f t="shared" si="38"/>
        <v>1.1163001477309963E-2</v>
      </c>
      <c r="H605" s="39">
        <f t="shared" si="39"/>
        <v>1.1163001477309963E-2</v>
      </c>
      <c r="L605" s="39"/>
      <c r="M605" s="39"/>
    </row>
    <row r="606" spans="1:13" x14ac:dyDescent="0.2">
      <c r="A606" s="87">
        <v>38107</v>
      </c>
      <c r="B606" s="39">
        <v>6.3734390624999859E-2</v>
      </c>
      <c r="C606" s="39">
        <v>7.2814314056249829E-2</v>
      </c>
      <c r="D606" s="40">
        <f t="shared" si="36"/>
        <v>9.0799234312499699E-3</v>
      </c>
      <c r="E606" s="39">
        <f t="shared" si="37"/>
        <v>1.9663455375974973E-3</v>
      </c>
      <c r="F606" s="40">
        <f t="shared" si="38"/>
        <v>1.1046268968847467E-2</v>
      </c>
      <c r="H606" s="39">
        <f t="shared" si="39"/>
        <v>1.1046268968847467E-2</v>
      </c>
      <c r="L606" s="39"/>
      <c r="M606" s="39"/>
    </row>
    <row r="607" spans="1:13" x14ac:dyDescent="0.2">
      <c r="A607" s="87">
        <v>38110</v>
      </c>
      <c r="B607" s="39">
        <v>6.3528125624999987E-2</v>
      </c>
      <c r="C607" s="39">
        <v>7.2656883172250053E-2</v>
      </c>
      <c r="D607" s="40">
        <f t="shared" si="36"/>
        <v>9.1287575472500659E-3</v>
      </c>
      <c r="E607" s="39">
        <f t="shared" si="37"/>
        <v>1.9704671369879054E-3</v>
      </c>
      <c r="F607" s="40">
        <f t="shared" si="38"/>
        <v>1.1099224684237971E-2</v>
      </c>
      <c r="H607" s="39">
        <f t="shared" si="39"/>
        <v>1.1099224684237971E-2</v>
      </c>
      <c r="L607" s="39"/>
      <c r="M607" s="39"/>
    </row>
    <row r="608" spans="1:13" x14ac:dyDescent="0.2">
      <c r="A608" s="87">
        <v>38111</v>
      </c>
      <c r="B608" s="39">
        <v>6.3528125624999987E-2</v>
      </c>
      <c r="C608" s="39">
        <v>7.2636169442249932E-2</v>
      </c>
      <c r="D608" s="40">
        <f t="shared" si="36"/>
        <v>9.1080438172499445E-3</v>
      </c>
      <c r="E608" s="39">
        <f t="shared" si="37"/>
        <v>1.9687188981758951E-3</v>
      </c>
      <c r="F608" s="40">
        <f t="shared" si="38"/>
        <v>1.1076762715425841E-2</v>
      </c>
      <c r="H608" s="39">
        <f t="shared" si="39"/>
        <v>1.1076762715425841E-2</v>
      </c>
      <c r="L608" s="39"/>
      <c r="M608" s="39"/>
    </row>
    <row r="609" spans="1:13" x14ac:dyDescent="0.2">
      <c r="A609" s="87">
        <v>38112</v>
      </c>
      <c r="B609" s="39">
        <v>6.3528125624999987E-2</v>
      </c>
      <c r="C609" s="39">
        <v>7.2596813906249835E-2</v>
      </c>
      <c r="D609" s="40">
        <f t="shared" si="36"/>
        <v>9.0686882812498482E-3</v>
      </c>
      <c r="E609" s="39">
        <f t="shared" si="37"/>
        <v>1.965397290937487E-3</v>
      </c>
      <c r="F609" s="40">
        <f t="shared" si="38"/>
        <v>1.1034085572187335E-2</v>
      </c>
      <c r="H609" s="39">
        <f t="shared" si="39"/>
        <v>1.1034085572187335E-2</v>
      </c>
      <c r="L609" s="39"/>
      <c r="M609" s="39"/>
    </row>
    <row r="610" spans="1:13" x14ac:dyDescent="0.2">
      <c r="A610" s="87">
        <v>38113</v>
      </c>
      <c r="B610" s="39">
        <v>6.3837530625000083E-2</v>
      </c>
      <c r="C610" s="39">
        <v>7.2912714224999897E-2</v>
      </c>
      <c r="D610" s="40">
        <f t="shared" si="36"/>
        <v>9.0751835999998143E-3</v>
      </c>
      <c r="E610" s="39">
        <f t="shared" si="37"/>
        <v>1.9659454958399843E-3</v>
      </c>
      <c r="F610" s="40">
        <f t="shared" si="38"/>
        <v>1.1041129095839798E-2</v>
      </c>
      <c r="H610" s="39">
        <f t="shared" si="39"/>
        <v>1.1041129095839798E-2</v>
      </c>
      <c r="L610" s="39"/>
      <c r="M610" s="39"/>
    </row>
    <row r="611" spans="1:13" x14ac:dyDescent="0.2">
      <c r="A611" s="87">
        <v>38114</v>
      </c>
      <c r="B611" s="39">
        <v>6.3785960000000141E-2</v>
      </c>
      <c r="C611" s="39">
        <v>7.2902356099999732E-2</v>
      </c>
      <c r="D611" s="40">
        <f t="shared" si="36"/>
        <v>9.1163960999995908E-3</v>
      </c>
      <c r="E611" s="39">
        <f t="shared" si="37"/>
        <v>1.9694238308399655E-3</v>
      </c>
      <c r="F611" s="40">
        <f t="shared" si="38"/>
        <v>1.1085819930839557E-2</v>
      </c>
      <c r="H611" s="39">
        <f t="shared" si="39"/>
        <v>1.1085819930839557E-2</v>
      </c>
      <c r="L611" s="39"/>
      <c r="M611" s="39"/>
    </row>
    <row r="612" spans="1:13" x14ac:dyDescent="0.2">
      <c r="A612" s="87">
        <v>38117</v>
      </c>
      <c r="B612" s="39">
        <v>6.461124000000007E-2</v>
      </c>
      <c r="C612" s="39">
        <v>7.4045158682249923E-2</v>
      </c>
      <c r="D612" s="40">
        <f t="shared" si="36"/>
        <v>9.4339186822498533E-3</v>
      </c>
      <c r="E612" s="39">
        <f t="shared" si="37"/>
        <v>1.9962227367818874E-3</v>
      </c>
      <c r="F612" s="40">
        <f t="shared" si="38"/>
        <v>1.1430141419031741E-2</v>
      </c>
      <c r="H612" s="39">
        <f t="shared" si="39"/>
        <v>1.1430141419031741E-2</v>
      </c>
      <c r="L612" s="39"/>
      <c r="M612" s="39"/>
    </row>
    <row r="613" spans="1:13" x14ac:dyDescent="0.2">
      <c r="A613" s="87">
        <v>38118</v>
      </c>
      <c r="B613" s="39">
        <v>6.4508062499999852E-2</v>
      </c>
      <c r="C613" s="39">
        <v>7.3898000390250074E-2</v>
      </c>
      <c r="D613" s="40">
        <f t="shared" si="36"/>
        <v>9.3899378902502217E-3</v>
      </c>
      <c r="E613" s="39">
        <f t="shared" si="37"/>
        <v>1.9925107579371187E-3</v>
      </c>
      <c r="F613" s="40">
        <f t="shared" si="38"/>
        <v>1.138244864818734E-2</v>
      </c>
      <c r="H613" s="39">
        <f t="shared" si="39"/>
        <v>1.138244864818734E-2</v>
      </c>
      <c r="L613" s="39"/>
      <c r="M613" s="39"/>
    </row>
    <row r="614" spans="1:13" x14ac:dyDescent="0.2">
      <c r="A614" s="87">
        <v>38119</v>
      </c>
      <c r="B614" s="39">
        <v>6.4043825624999995E-2</v>
      </c>
      <c r="C614" s="39">
        <v>7.3375773482250217E-2</v>
      </c>
      <c r="D614" s="40">
        <f t="shared" si="36"/>
        <v>9.3319478572502224E-3</v>
      </c>
      <c r="E614" s="39">
        <f t="shared" si="37"/>
        <v>1.9876163991519188E-3</v>
      </c>
      <c r="F614" s="40">
        <f t="shared" si="38"/>
        <v>1.1319564256402142E-2</v>
      </c>
      <c r="H614" s="39">
        <f t="shared" si="39"/>
        <v>1.1319564256402142E-2</v>
      </c>
      <c r="L614" s="39"/>
      <c r="M614" s="39"/>
    </row>
    <row r="615" spans="1:13" x14ac:dyDescent="0.2">
      <c r="A615" s="87">
        <v>38120</v>
      </c>
      <c r="B615" s="39">
        <v>6.4508062499999852E-2</v>
      </c>
      <c r="C615" s="39">
        <v>7.3728055472250142E-2</v>
      </c>
      <c r="D615" s="40">
        <f t="shared" si="36"/>
        <v>9.2199929722502905E-3</v>
      </c>
      <c r="E615" s="39">
        <f t="shared" si="37"/>
        <v>1.9781674068579244E-3</v>
      </c>
      <c r="F615" s="40">
        <f t="shared" si="38"/>
        <v>1.1198160379108216E-2</v>
      </c>
      <c r="H615" s="39">
        <f t="shared" si="39"/>
        <v>1.1198160379108216E-2</v>
      </c>
      <c r="L615" s="39"/>
      <c r="M615" s="39"/>
    </row>
    <row r="616" spans="1:13" x14ac:dyDescent="0.2">
      <c r="A616" s="87">
        <v>38121</v>
      </c>
      <c r="B616" s="39">
        <v>6.4766015625000284E-2</v>
      </c>
      <c r="C616" s="39">
        <v>7.2575065104000025E-2</v>
      </c>
      <c r="D616" s="40">
        <f t="shared" si="36"/>
        <v>7.8090494789997411E-3</v>
      </c>
      <c r="E616" s="39">
        <f t="shared" si="37"/>
        <v>1.8590837760275782E-3</v>
      </c>
      <c r="F616" s="40">
        <f t="shared" si="38"/>
        <v>9.6681332550273193E-3</v>
      </c>
      <c r="H616" s="39">
        <f t="shared" si="39"/>
        <v>9.6681332550273193E-3</v>
      </c>
      <c r="L616" s="39"/>
      <c r="M616" s="39"/>
    </row>
    <row r="617" spans="1:13" x14ac:dyDescent="0.2">
      <c r="A617" s="87">
        <v>38124</v>
      </c>
      <c r="B617" s="39">
        <v>6.3528125624999987E-2</v>
      </c>
      <c r="C617" s="39">
        <v>7.147341439999999E-2</v>
      </c>
      <c r="D617" s="40">
        <f t="shared" si="36"/>
        <v>7.9452887750000034E-3</v>
      </c>
      <c r="E617" s="39">
        <f t="shared" si="37"/>
        <v>1.8705823726100001E-3</v>
      </c>
      <c r="F617" s="40">
        <f t="shared" si="38"/>
        <v>9.8158711476100044E-3</v>
      </c>
      <c r="H617" s="39">
        <f t="shared" si="39"/>
        <v>9.8158711476100044E-3</v>
      </c>
      <c r="L617" s="39"/>
      <c r="M617" s="39"/>
    </row>
    <row r="618" spans="1:13" x14ac:dyDescent="0.2">
      <c r="A618" s="87">
        <v>38125</v>
      </c>
      <c r="B618" s="39">
        <v>6.34765625E-2</v>
      </c>
      <c r="C618" s="39">
        <v>7.1252945182250116E-2</v>
      </c>
      <c r="D618" s="40">
        <f t="shared" si="36"/>
        <v>7.7763826822501159E-3</v>
      </c>
      <c r="E618" s="39">
        <f t="shared" si="37"/>
        <v>1.8563266983819098E-3</v>
      </c>
      <c r="F618" s="40">
        <f t="shared" si="38"/>
        <v>9.6327093806320256E-3</v>
      </c>
      <c r="H618" s="39">
        <f t="shared" si="39"/>
        <v>9.6327093806320256E-3</v>
      </c>
      <c r="L618" s="39"/>
      <c r="M618" s="39"/>
    </row>
    <row r="619" spans="1:13" x14ac:dyDescent="0.2">
      <c r="A619" s="87">
        <v>38126</v>
      </c>
      <c r="B619" s="39">
        <v>6.4043825624999995E-2</v>
      </c>
      <c r="C619" s="39">
        <v>7.191442088900013E-2</v>
      </c>
      <c r="D619" s="40">
        <f t="shared" si="36"/>
        <v>7.8705952640001353E-3</v>
      </c>
      <c r="E619" s="39">
        <f t="shared" si="37"/>
        <v>1.8642782402816115E-3</v>
      </c>
      <c r="F619" s="40">
        <f t="shared" si="38"/>
        <v>9.7348735042817464E-3</v>
      </c>
      <c r="H619" s="39">
        <f t="shared" si="39"/>
        <v>9.7348735042817464E-3</v>
      </c>
      <c r="L619" s="39"/>
      <c r="M619" s="39"/>
    </row>
    <row r="620" spans="1:13" x14ac:dyDescent="0.2">
      <c r="A620" s="87">
        <v>38127</v>
      </c>
      <c r="B620" s="39">
        <v>6.4146980624999905E-2</v>
      </c>
      <c r="C620" s="39">
        <v>7.200656750625023E-2</v>
      </c>
      <c r="D620" s="40">
        <f t="shared" si="36"/>
        <v>7.8595868812503245E-3</v>
      </c>
      <c r="E620" s="39">
        <f t="shared" si="37"/>
        <v>1.8633491327775273E-3</v>
      </c>
      <c r="F620" s="40">
        <f t="shared" si="38"/>
        <v>9.7229360140278515E-3</v>
      </c>
      <c r="H620" s="39">
        <f t="shared" si="39"/>
        <v>9.7229360140278515E-3</v>
      </c>
      <c r="L620" s="39"/>
      <c r="M620" s="39"/>
    </row>
    <row r="621" spans="1:13" x14ac:dyDescent="0.2">
      <c r="A621" s="87">
        <v>38128</v>
      </c>
      <c r="B621" s="39">
        <v>6.3734390624999859E-2</v>
      </c>
      <c r="C621" s="39">
        <v>7.1571753056250076E-2</v>
      </c>
      <c r="D621" s="40">
        <f t="shared" si="36"/>
        <v>7.8373624312502166E-3</v>
      </c>
      <c r="E621" s="39">
        <f t="shared" si="37"/>
        <v>1.8614733891975182E-3</v>
      </c>
      <c r="F621" s="40">
        <f t="shared" si="38"/>
        <v>9.6988358204477352E-3</v>
      </c>
      <c r="H621" s="39">
        <f t="shared" si="39"/>
        <v>9.6988358204477352E-3</v>
      </c>
      <c r="L621" s="39"/>
      <c r="M621" s="39"/>
    </row>
    <row r="622" spans="1:13" x14ac:dyDescent="0.2">
      <c r="A622" s="87">
        <v>38131</v>
      </c>
      <c r="B622" s="39">
        <v>6.4198560000000127E-2</v>
      </c>
      <c r="C622" s="39">
        <v>7.1935127648999897E-2</v>
      </c>
      <c r="D622" s="40">
        <f t="shared" si="36"/>
        <v>7.7365676489997703E-3</v>
      </c>
      <c r="E622" s="39">
        <f t="shared" si="37"/>
        <v>1.8529663095755806E-3</v>
      </c>
      <c r="F622" s="40">
        <f t="shared" si="38"/>
        <v>9.5895339585753518E-3</v>
      </c>
      <c r="H622" s="39">
        <f t="shared" si="39"/>
        <v>9.5895339585753518E-3</v>
      </c>
      <c r="L622" s="39"/>
      <c r="M622" s="39"/>
    </row>
    <row r="623" spans="1:13" x14ac:dyDescent="0.2">
      <c r="A623" s="87">
        <v>38132</v>
      </c>
      <c r="B623" s="39">
        <v>6.3631255625000049E-2</v>
      </c>
      <c r="C623" s="39">
        <v>7.1516889881000134E-2</v>
      </c>
      <c r="D623" s="40">
        <f t="shared" si="36"/>
        <v>7.8856342560000847E-3</v>
      </c>
      <c r="E623" s="39">
        <f t="shared" si="37"/>
        <v>1.8655475312064069E-3</v>
      </c>
      <c r="F623" s="40">
        <f t="shared" si="38"/>
        <v>9.7511817872064921E-3</v>
      </c>
      <c r="H623" s="39">
        <f t="shared" si="39"/>
        <v>9.7511817872064921E-3</v>
      </c>
      <c r="L623" s="39"/>
      <c r="M623" s="39"/>
    </row>
    <row r="624" spans="1:13" x14ac:dyDescent="0.2">
      <c r="A624" s="87">
        <v>38133</v>
      </c>
      <c r="B624" s="39">
        <v>6.3321880624999993E-2</v>
      </c>
      <c r="C624" s="39">
        <v>7.1090454224999933E-2</v>
      </c>
      <c r="D624" s="40">
        <f t="shared" si="36"/>
        <v>7.7685735999999395E-3</v>
      </c>
      <c r="E624" s="39">
        <f t="shared" si="37"/>
        <v>1.8556676118399948E-3</v>
      </c>
      <c r="F624" s="40">
        <f t="shared" si="38"/>
        <v>9.6242412118399349E-3</v>
      </c>
      <c r="H624" s="39">
        <f t="shared" si="39"/>
        <v>9.6242412118399349E-3</v>
      </c>
      <c r="L624" s="39"/>
      <c r="M624" s="39"/>
    </row>
    <row r="625" spans="1:13" x14ac:dyDescent="0.2">
      <c r="A625" s="87">
        <v>38134</v>
      </c>
      <c r="B625" s="39">
        <v>6.2600180625000279E-2</v>
      </c>
      <c r="C625" s="39">
        <v>7.0276115222249969E-2</v>
      </c>
      <c r="D625" s="40">
        <f t="shared" si="36"/>
        <v>7.6759345972496895E-3</v>
      </c>
      <c r="E625" s="39">
        <f t="shared" si="37"/>
        <v>1.8478488800078737E-3</v>
      </c>
      <c r="F625" s="40">
        <f t="shared" si="38"/>
        <v>9.5237834772575625E-3</v>
      </c>
      <c r="H625" s="39">
        <f t="shared" si="39"/>
        <v>9.5237834772575625E-3</v>
      </c>
      <c r="L625" s="39"/>
      <c r="M625" s="39"/>
    </row>
    <row r="626" spans="1:13" x14ac:dyDescent="0.2">
      <c r="A626" s="87">
        <v>38135</v>
      </c>
      <c r="B626" s="39">
        <v>6.2342489999999806E-2</v>
      </c>
      <c r="C626" s="39">
        <v>7.0029908506250127E-2</v>
      </c>
      <c r="D626" s="40">
        <f t="shared" si="36"/>
        <v>7.6874185062503209E-3</v>
      </c>
      <c r="E626" s="39">
        <f t="shared" si="37"/>
        <v>1.848818121927527E-3</v>
      </c>
      <c r="F626" s="40">
        <f t="shared" si="38"/>
        <v>9.5362366281778483E-3</v>
      </c>
      <c r="H626" s="39">
        <f t="shared" si="39"/>
        <v>9.5362366281778483E-3</v>
      </c>
      <c r="L626" s="39"/>
      <c r="M626" s="39"/>
    </row>
    <row r="627" spans="1:13" x14ac:dyDescent="0.2">
      <c r="A627" s="87">
        <v>38138</v>
      </c>
      <c r="B627" s="39">
        <v>6.2497100624999913E-2</v>
      </c>
      <c r="C627" s="39">
        <v>7.0258528088999794E-2</v>
      </c>
      <c r="D627" s="40">
        <f t="shared" si="36"/>
        <v>7.7614274639998815E-3</v>
      </c>
      <c r="E627" s="39">
        <f t="shared" si="37"/>
        <v>1.85506447796159E-3</v>
      </c>
      <c r="F627" s="40">
        <f t="shared" si="38"/>
        <v>9.6164919419614719E-3</v>
      </c>
      <c r="H627" s="39">
        <f t="shared" si="39"/>
        <v>9.6164919419614719E-3</v>
      </c>
      <c r="L627" s="39"/>
      <c r="M627" s="39"/>
    </row>
    <row r="628" spans="1:13" x14ac:dyDescent="0.2">
      <c r="A628" s="87">
        <v>38139</v>
      </c>
      <c r="B628" s="39">
        <v>6.2651722500000062E-2</v>
      </c>
      <c r="C628" s="39">
        <v>7.0400263802249841E-2</v>
      </c>
      <c r="D628" s="40">
        <f t="shared" si="36"/>
        <v>7.7485413022497784E-3</v>
      </c>
      <c r="E628" s="39">
        <f t="shared" si="37"/>
        <v>1.8539768859098813E-3</v>
      </c>
      <c r="F628" s="40">
        <f t="shared" si="38"/>
        <v>9.6025181881596589E-3</v>
      </c>
      <c r="H628" s="39">
        <f t="shared" si="39"/>
        <v>9.6025181881596589E-3</v>
      </c>
      <c r="L628" s="39"/>
      <c r="M628" s="39"/>
    </row>
    <row r="629" spans="1:13" x14ac:dyDescent="0.2">
      <c r="A629" s="87">
        <v>38140</v>
      </c>
      <c r="B629" s="39">
        <v>6.2136360000000002E-2</v>
      </c>
      <c r="C629" s="39">
        <v>6.995956893224986E-2</v>
      </c>
      <c r="D629" s="40">
        <f t="shared" si="36"/>
        <v>7.8232089322498588E-3</v>
      </c>
      <c r="E629" s="39">
        <f t="shared" si="37"/>
        <v>1.860278833881888E-3</v>
      </c>
      <c r="F629" s="40">
        <f t="shared" si="38"/>
        <v>9.6834877661317459E-3</v>
      </c>
      <c r="H629" s="39">
        <f t="shared" si="39"/>
        <v>9.6834877661317459E-3</v>
      </c>
      <c r="L629" s="39"/>
      <c r="M629" s="39"/>
    </row>
    <row r="630" spans="1:13" x14ac:dyDescent="0.2">
      <c r="A630" s="87">
        <v>38141</v>
      </c>
      <c r="B630" s="39">
        <v>6.1518090000000081E-2</v>
      </c>
      <c r="C630" s="39">
        <v>6.9328684972249865E-2</v>
      </c>
      <c r="D630" s="40">
        <f t="shared" si="36"/>
        <v>7.8105949722497847E-3</v>
      </c>
      <c r="E630" s="39">
        <f t="shared" si="37"/>
        <v>1.8592142156578818E-3</v>
      </c>
      <c r="F630" s="40">
        <f t="shared" si="38"/>
        <v>9.6698091879076666E-3</v>
      </c>
      <c r="H630" s="39">
        <f t="shared" si="39"/>
        <v>9.6698091879076666E-3</v>
      </c>
      <c r="L630" s="39"/>
      <c r="M630" s="39"/>
    </row>
    <row r="631" spans="1:13" x14ac:dyDescent="0.2">
      <c r="A631" s="87">
        <v>38142</v>
      </c>
      <c r="B631" s="39">
        <v>6.1672640625000108E-2</v>
      </c>
      <c r="C631" s="39">
        <v>6.952516986224988E-2</v>
      </c>
      <c r="D631" s="40">
        <f t="shared" si="36"/>
        <v>7.8525292372497724E-3</v>
      </c>
      <c r="E631" s="39">
        <f t="shared" si="37"/>
        <v>1.8627534676238806E-3</v>
      </c>
      <c r="F631" s="40">
        <f t="shared" si="38"/>
        <v>9.7152827048736529E-3</v>
      </c>
      <c r="H631" s="39">
        <f t="shared" si="39"/>
        <v>9.7152827048736529E-3</v>
      </c>
      <c r="L631" s="39"/>
      <c r="M631" s="39"/>
    </row>
    <row r="632" spans="1:13" x14ac:dyDescent="0.2">
      <c r="A632" s="87">
        <v>38145</v>
      </c>
      <c r="B632" s="39">
        <v>6.2394025624999738E-2</v>
      </c>
      <c r="C632" s="39">
        <v>7.0388883216000231E-2</v>
      </c>
      <c r="D632" s="40">
        <f t="shared" si="36"/>
        <v>7.9948575910004926E-3</v>
      </c>
      <c r="E632" s="39">
        <f t="shared" si="37"/>
        <v>1.8747659806804414E-3</v>
      </c>
      <c r="F632" s="40">
        <f t="shared" si="38"/>
        <v>9.8696235716809345E-3</v>
      </c>
      <c r="H632" s="39">
        <f t="shared" si="39"/>
        <v>9.8696235716809345E-3</v>
      </c>
      <c r="L632" s="39"/>
      <c r="M632" s="39"/>
    </row>
    <row r="633" spans="1:13" x14ac:dyDescent="0.2">
      <c r="A633" s="87">
        <v>38146</v>
      </c>
      <c r="B633" s="39">
        <v>6.2394025624999738E-2</v>
      </c>
      <c r="C633" s="39">
        <v>7.0352672662250093E-2</v>
      </c>
      <c r="D633" s="40">
        <f t="shared" si="36"/>
        <v>7.9586470372503548E-3</v>
      </c>
      <c r="E633" s="39">
        <f t="shared" si="37"/>
        <v>1.8717098099439299E-3</v>
      </c>
      <c r="F633" s="40">
        <f t="shared" si="38"/>
        <v>9.8303568471942854E-3</v>
      </c>
      <c r="H633" s="39">
        <f t="shared" si="39"/>
        <v>9.8303568471942854E-3</v>
      </c>
      <c r="L633" s="39"/>
      <c r="M633" s="39"/>
    </row>
    <row r="634" spans="1:13" x14ac:dyDescent="0.2">
      <c r="A634" s="87">
        <v>38147</v>
      </c>
      <c r="B634" s="39">
        <v>6.2548639999999933E-2</v>
      </c>
      <c r="C634" s="39">
        <v>7.0507865062249708E-2</v>
      </c>
      <c r="D634" s="40">
        <f t="shared" si="36"/>
        <v>7.9592250622497751E-3</v>
      </c>
      <c r="E634" s="39">
        <f t="shared" si="37"/>
        <v>1.871758595253881E-3</v>
      </c>
      <c r="F634" s="40">
        <f t="shared" si="38"/>
        <v>9.8309836575036554E-3</v>
      </c>
      <c r="H634" s="39">
        <f t="shared" si="39"/>
        <v>9.8309836575036554E-3</v>
      </c>
      <c r="L634" s="39"/>
      <c r="M634" s="39"/>
    </row>
    <row r="635" spans="1:13" x14ac:dyDescent="0.2">
      <c r="A635" s="87">
        <v>38148</v>
      </c>
      <c r="B635" s="39">
        <v>6.2703265624999949E-2</v>
      </c>
      <c r="C635" s="39">
        <v>7.0643408960999965E-2</v>
      </c>
      <c r="D635" s="40">
        <f t="shared" si="36"/>
        <v>7.9401433360000162E-3</v>
      </c>
      <c r="E635" s="39">
        <f t="shared" si="37"/>
        <v>1.8701480975584013E-3</v>
      </c>
      <c r="F635" s="40">
        <f t="shared" si="38"/>
        <v>9.8102914335584171E-3</v>
      </c>
      <c r="H635" s="39">
        <f t="shared" si="39"/>
        <v>9.8102914335584171E-3</v>
      </c>
      <c r="L635" s="39"/>
      <c r="M635" s="39"/>
    </row>
    <row r="636" spans="1:13" x14ac:dyDescent="0.2">
      <c r="A636" s="87">
        <v>38149</v>
      </c>
      <c r="B636" s="39">
        <v>6.3218765625000062E-2</v>
      </c>
      <c r="C636" s="39">
        <v>7.1215685020249886E-2</v>
      </c>
      <c r="D636" s="40">
        <f t="shared" si="36"/>
        <v>7.9969193952498241E-3</v>
      </c>
      <c r="E636" s="39">
        <f t="shared" si="37"/>
        <v>1.8749399969590851E-3</v>
      </c>
      <c r="F636" s="40">
        <f t="shared" si="38"/>
        <v>9.8718593922089096E-3</v>
      </c>
      <c r="H636" s="39">
        <f t="shared" si="39"/>
        <v>9.8718593922089096E-3</v>
      </c>
      <c r="L636" s="39"/>
      <c r="M636" s="39"/>
    </row>
    <row r="637" spans="1:13" x14ac:dyDescent="0.2">
      <c r="A637" s="87">
        <v>38153</v>
      </c>
      <c r="B637" s="39">
        <v>6.3425000625000116E-2</v>
      </c>
      <c r="C637" s="39">
        <v>7.1621441672250041E-2</v>
      </c>
      <c r="D637" s="40">
        <f t="shared" si="36"/>
        <v>8.1964410472499249E-3</v>
      </c>
      <c r="E637" s="39">
        <f t="shared" si="37"/>
        <v>1.8917796243878935E-3</v>
      </c>
      <c r="F637" s="40">
        <f t="shared" si="38"/>
        <v>1.0088220671637818E-2</v>
      </c>
      <c r="H637" s="39">
        <f t="shared" si="39"/>
        <v>1.0088220671637818E-2</v>
      </c>
      <c r="L637" s="39"/>
      <c r="M637" s="39"/>
    </row>
    <row r="638" spans="1:13" x14ac:dyDescent="0.2">
      <c r="A638" s="87">
        <v>38154</v>
      </c>
      <c r="B638" s="39">
        <v>6.2084830625000142E-2</v>
      </c>
      <c r="C638" s="39">
        <v>7.0188181001000105E-2</v>
      </c>
      <c r="D638" s="40">
        <f t="shared" si="36"/>
        <v>8.1033503759999626E-3</v>
      </c>
      <c r="E638" s="39">
        <f t="shared" si="37"/>
        <v>1.8839227717343968E-3</v>
      </c>
      <c r="F638" s="40">
        <f t="shared" si="38"/>
        <v>9.9872731477343591E-3</v>
      </c>
      <c r="H638" s="39">
        <f t="shared" si="39"/>
        <v>9.9872731477343591E-3</v>
      </c>
      <c r="L638" s="39"/>
      <c r="M638" s="39"/>
    </row>
    <row r="639" spans="1:13" x14ac:dyDescent="0.2">
      <c r="A639" s="87">
        <v>38155</v>
      </c>
      <c r="B639" s="39">
        <v>6.2033302500000165E-2</v>
      </c>
      <c r="C639" s="39">
        <v>7.0148870400000174E-2</v>
      </c>
      <c r="D639" s="40">
        <f t="shared" si="36"/>
        <v>8.1155679000000092E-3</v>
      </c>
      <c r="E639" s="39">
        <f t="shared" si="37"/>
        <v>1.8849539307600007E-3</v>
      </c>
      <c r="F639" s="40">
        <f t="shared" si="38"/>
        <v>1.0000521830760009E-2</v>
      </c>
      <c r="H639" s="39">
        <f t="shared" si="39"/>
        <v>1.0000521830760009E-2</v>
      </c>
      <c r="L639" s="39"/>
      <c r="M639" s="39"/>
    </row>
    <row r="640" spans="1:13" x14ac:dyDescent="0.2">
      <c r="A640" s="87">
        <v>38156</v>
      </c>
      <c r="B640" s="39">
        <v>6.1415062500000284E-2</v>
      </c>
      <c r="C640" s="39">
        <v>6.9317310084000106E-2</v>
      </c>
      <c r="D640" s="40">
        <f t="shared" si="36"/>
        <v>7.9022475839998219E-3</v>
      </c>
      <c r="E640" s="39">
        <f t="shared" si="37"/>
        <v>1.866949696089585E-3</v>
      </c>
      <c r="F640" s="40">
        <f t="shared" si="38"/>
        <v>9.7691972800894068E-3</v>
      </c>
      <c r="H640" s="39">
        <f t="shared" si="39"/>
        <v>9.7691972800894068E-3</v>
      </c>
      <c r="L640" s="39"/>
      <c r="M640" s="39"/>
    </row>
    <row r="641" spans="1:13" x14ac:dyDescent="0.2">
      <c r="A641" s="87">
        <v>38159</v>
      </c>
      <c r="B641" s="39">
        <v>6.1672640625000108E-2</v>
      </c>
      <c r="C641" s="39">
        <v>6.9572742602249882E-2</v>
      </c>
      <c r="D641" s="40">
        <f t="shared" si="36"/>
        <v>7.9001019772497738E-3</v>
      </c>
      <c r="E641" s="39">
        <f t="shared" si="37"/>
        <v>1.866768606879881E-3</v>
      </c>
      <c r="F641" s="40">
        <f t="shared" si="38"/>
        <v>9.7668705841296548E-3</v>
      </c>
      <c r="H641" s="39">
        <f t="shared" si="39"/>
        <v>9.7668705841296548E-3</v>
      </c>
      <c r="L641" s="39"/>
      <c r="M641" s="39"/>
    </row>
    <row r="642" spans="1:13" x14ac:dyDescent="0.2">
      <c r="A642" s="87">
        <v>38160</v>
      </c>
      <c r="B642" s="39">
        <v>6.1415062500000284E-2</v>
      </c>
      <c r="C642" s="39">
        <v>6.9343162190250052E-2</v>
      </c>
      <c r="D642" s="40">
        <f t="shared" si="36"/>
        <v>7.928099690249768E-3</v>
      </c>
      <c r="E642" s="39">
        <f t="shared" si="37"/>
        <v>1.8691316138570802E-3</v>
      </c>
      <c r="F642" s="40">
        <f t="shared" si="38"/>
        <v>9.7972313041068473E-3</v>
      </c>
      <c r="H642" s="39">
        <f t="shared" si="39"/>
        <v>9.7972313041068473E-3</v>
      </c>
      <c r="L642" s="39"/>
      <c r="M642" s="39"/>
    </row>
    <row r="643" spans="1:13" x14ac:dyDescent="0.2">
      <c r="A643" s="87">
        <v>38161</v>
      </c>
      <c r="B643" s="39">
        <v>6.1878725624999964E-2</v>
      </c>
      <c r="C643" s="39">
        <v>6.9889231670250185E-2</v>
      </c>
      <c r="D643" s="40">
        <f t="shared" si="36"/>
        <v>8.0105060452502208E-3</v>
      </c>
      <c r="E643" s="39">
        <f t="shared" si="37"/>
        <v>1.8760867102191187E-3</v>
      </c>
      <c r="F643" s="40">
        <f t="shared" si="38"/>
        <v>9.8865927554693395E-3</v>
      </c>
      <c r="H643" s="39">
        <f t="shared" si="39"/>
        <v>9.8865927554693395E-3</v>
      </c>
      <c r="L643" s="39"/>
      <c r="M643" s="39"/>
    </row>
    <row r="644" spans="1:13" x14ac:dyDescent="0.2">
      <c r="A644" s="87">
        <v>38162</v>
      </c>
      <c r="B644" s="39">
        <v>6.1672640625000108E-2</v>
      </c>
      <c r="C644" s="39">
        <v>6.9787867330250108E-2</v>
      </c>
      <c r="D644" s="40">
        <f t="shared" si="36"/>
        <v>8.1152267052500004E-3</v>
      </c>
      <c r="E644" s="39">
        <f t="shared" si="37"/>
        <v>1.8849251339231E-3</v>
      </c>
      <c r="F644" s="40">
        <f t="shared" si="38"/>
        <v>1.0000151839173101E-2</v>
      </c>
      <c r="H644" s="39">
        <f t="shared" si="39"/>
        <v>1.0000151839173101E-2</v>
      </c>
      <c r="L644" s="39"/>
      <c r="M644" s="39"/>
    </row>
    <row r="645" spans="1:13" x14ac:dyDescent="0.2">
      <c r="A645" s="87">
        <v>38163</v>
      </c>
      <c r="B645" s="39">
        <v>6.1569605624999912E-2</v>
      </c>
      <c r="C645" s="39">
        <v>6.9651343360249918E-2</v>
      </c>
      <c r="D645" s="40">
        <f t="shared" si="36"/>
        <v>8.0817377352500053E-3</v>
      </c>
      <c r="E645" s="39">
        <f t="shared" si="37"/>
        <v>1.8820986648551002E-3</v>
      </c>
      <c r="F645" s="40">
        <f t="shared" si="38"/>
        <v>9.9638364001051055E-3</v>
      </c>
      <c r="H645" s="39">
        <f t="shared" si="39"/>
        <v>9.9638364001051055E-3</v>
      </c>
      <c r="L645" s="39"/>
      <c r="M645" s="39"/>
    </row>
    <row r="646" spans="1:13" x14ac:dyDescent="0.2">
      <c r="A646" s="87">
        <v>38166</v>
      </c>
      <c r="B646" s="39">
        <v>6.1569605624999912E-2</v>
      </c>
      <c r="C646" s="39">
        <v>6.9548956099999781E-2</v>
      </c>
      <c r="D646" s="40">
        <f t="shared" ref="D646:D709" si="40">C646-B646</f>
        <v>7.9793504749998689E-3</v>
      </c>
      <c r="E646" s="39">
        <f t="shared" ref="E646:E709" si="41">$B$1+$B$2*D646</f>
        <v>1.8734571800899887E-3</v>
      </c>
      <c r="F646" s="40">
        <f t="shared" ref="F646:F709" si="42">D646+E646</f>
        <v>9.8528076550898572E-3</v>
      </c>
      <c r="H646" s="39">
        <f t="shared" ref="H646:H709" si="43">AVERAGE(F646:G646)</f>
        <v>9.8528076550898572E-3</v>
      </c>
      <c r="L646" s="39"/>
      <c r="M646" s="39"/>
    </row>
    <row r="647" spans="1:13" x14ac:dyDescent="0.2">
      <c r="A647" s="87">
        <v>38167</v>
      </c>
      <c r="B647" s="39">
        <v>6.2136360000000002E-2</v>
      </c>
      <c r="C647" s="39">
        <v>7.0127146430249754E-2</v>
      </c>
      <c r="D647" s="40">
        <f t="shared" si="40"/>
        <v>7.9907864302497522E-3</v>
      </c>
      <c r="E647" s="39">
        <f t="shared" si="41"/>
        <v>1.8744223747130789E-3</v>
      </c>
      <c r="F647" s="40">
        <f t="shared" si="42"/>
        <v>9.8652088049628311E-3</v>
      </c>
      <c r="H647" s="39">
        <f t="shared" si="43"/>
        <v>9.8652088049628311E-3</v>
      </c>
      <c r="L647" s="39"/>
      <c r="M647" s="39"/>
    </row>
    <row r="648" spans="1:13" x14ac:dyDescent="0.2">
      <c r="A648" s="87">
        <v>38168</v>
      </c>
      <c r="B648" s="39">
        <v>6.2497100624999913E-2</v>
      </c>
      <c r="C648" s="39">
        <v>7.0201629530250109E-2</v>
      </c>
      <c r="D648" s="40">
        <f t="shared" si="40"/>
        <v>7.7045289052501964E-3</v>
      </c>
      <c r="E648" s="39">
        <f t="shared" si="41"/>
        <v>1.8502622396031165E-3</v>
      </c>
      <c r="F648" s="40">
        <f t="shared" si="42"/>
        <v>9.5547911448533134E-3</v>
      </c>
      <c r="H648" s="39">
        <f t="shared" si="43"/>
        <v>9.5547911448533134E-3</v>
      </c>
      <c r="I648" s="90">
        <f>AVERAGE(H397:H648)</f>
        <v>1.1329920408199535E-2</v>
      </c>
      <c r="L648" s="39"/>
      <c r="M648" s="39"/>
    </row>
    <row r="649" spans="1:13" x14ac:dyDescent="0.2">
      <c r="A649" s="87">
        <v>38169</v>
      </c>
      <c r="B649" s="39">
        <v>6.2497100624999913E-2</v>
      </c>
      <c r="C649" s="39">
        <v>7.0295771600999979E-2</v>
      </c>
      <c r="D649" s="40">
        <f t="shared" si="40"/>
        <v>7.7986709760000661E-3</v>
      </c>
      <c r="E649" s="39">
        <f t="shared" si="41"/>
        <v>1.8582078303744055E-3</v>
      </c>
      <c r="F649" s="40">
        <f t="shared" si="42"/>
        <v>9.6568788063744714E-3</v>
      </c>
      <c r="H649" s="39">
        <f t="shared" si="43"/>
        <v>9.6568788063744714E-3</v>
      </c>
      <c r="L649" s="39"/>
      <c r="M649" s="39"/>
    </row>
    <row r="650" spans="1:13" x14ac:dyDescent="0.2">
      <c r="A650" s="87">
        <v>38170</v>
      </c>
      <c r="B650" s="39">
        <v>6.2548639999999933E-2</v>
      </c>
      <c r="C650" s="39">
        <v>7.0119905156000195E-2</v>
      </c>
      <c r="D650" s="40">
        <f t="shared" si="40"/>
        <v>7.571265156000262E-3</v>
      </c>
      <c r="E650" s="39">
        <f t="shared" si="41"/>
        <v>1.8390147791664221E-3</v>
      </c>
      <c r="F650" s="40">
        <f t="shared" si="42"/>
        <v>9.4102799351666842E-3</v>
      </c>
      <c r="H650" s="39">
        <f t="shared" si="43"/>
        <v>9.4102799351666842E-3</v>
      </c>
      <c r="L650" s="39"/>
      <c r="M650" s="39"/>
    </row>
    <row r="651" spans="1:13" x14ac:dyDescent="0.2">
      <c r="A651" s="87">
        <v>38173</v>
      </c>
      <c r="B651" s="39">
        <v>6.1981775624999846E-2</v>
      </c>
      <c r="C651" s="39">
        <v>6.9477598180250011E-2</v>
      </c>
      <c r="D651" s="40">
        <f t="shared" si="40"/>
        <v>7.4958225552501645E-3</v>
      </c>
      <c r="E651" s="39">
        <f t="shared" si="41"/>
        <v>1.8326474236631139E-3</v>
      </c>
      <c r="F651" s="40">
        <f t="shared" si="42"/>
        <v>9.3284699789132793E-3</v>
      </c>
      <c r="H651" s="39">
        <f t="shared" si="43"/>
        <v>9.3284699789132793E-3</v>
      </c>
      <c r="L651" s="39"/>
      <c r="M651" s="39"/>
    </row>
    <row r="652" spans="1:13" x14ac:dyDescent="0.2">
      <c r="A652" s="87">
        <v>38174</v>
      </c>
      <c r="B652" s="39">
        <v>6.1775680624999829E-2</v>
      </c>
      <c r="C652" s="39">
        <v>6.9300764900000145E-2</v>
      </c>
      <c r="D652" s="40">
        <f t="shared" si="40"/>
        <v>7.5250842750003155E-3</v>
      </c>
      <c r="E652" s="39">
        <f t="shared" si="41"/>
        <v>1.8351171128100266E-3</v>
      </c>
      <c r="F652" s="40">
        <f t="shared" si="42"/>
        <v>9.3602013878103414E-3</v>
      </c>
      <c r="H652" s="39">
        <f t="shared" si="43"/>
        <v>9.3602013878103414E-3</v>
      </c>
      <c r="L652" s="39"/>
      <c r="M652" s="39"/>
    </row>
    <row r="653" spans="1:13" x14ac:dyDescent="0.2">
      <c r="A653" s="87">
        <v>38175</v>
      </c>
      <c r="B653" s="39">
        <v>6.1672640625000108E-2</v>
      </c>
      <c r="C653" s="39">
        <v>6.9143592036000179E-2</v>
      </c>
      <c r="D653" s="40">
        <f t="shared" si="40"/>
        <v>7.4709514110000708E-3</v>
      </c>
      <c r="E653" s="39">
        <f t="shared" si="41"/>
        <v>1.8305482990884059E-3</v>
      </c>
      <c r="F653" s="40">
        <f t="shared" si="42"/>
        <v>9.3014997100884771E-3</v>
      </c>
      <c r="H653" s="39">
        <f t="shared" si="43"/>
        <v>9.3014997100884771E-3</v>
      </c>
      <c r="L653" s="39"/>
      <c r="M653" s="39"/>
    </row>
    <row r="654" spans="1:13" x14ac:dyDescent="0.2">
      <c r="A654" s="87">
        <v>38176</v>
      </c>
      <c r="B654" s="39">
        <v>6.053953062500006E-2</v>
      </c>
      <c r="C654" s="39">
        <v>6.8141886590250111E-2</v>
      </c>
      <c r="D654" s="40">
        <f t="shared" si="40"/>
        <v>7.6023559652500516E-3</v>
      </c>
      <c r="E654" s="39">
        <f t="shared" si="41"/>
        <v>1.8416388434671044E-3</v>
      </c>
      <c r="F654" s="40">
        <f t="shared" si="42"/>
        <v>9.4439948087171564E-3</v>
      </c>
      <c r="H654" s="39">
        <f t="shared" si="43"/>
        <v>9.4439948087171564E-3</v>
      </c>
      <c r="L654" s="39"/>
      <c r="M654" s="39"/>
    </row>
    <row r="655" spans="1:13" x14ac:dyDescent="0.2">
      <c r="A655" s="87">
        <v>38177</v>
      </c>
      <c r="B655" s="39">
        <v>6.053953062500006E-2</v>
      </c>
      <c r="C655" s="39">
        <v>6.8118116004000084E-2</v>
      </c>
      <c r="D655" s="40">
        <f t="shared" si="40"/>
        <v>7.5785853790000246E-3</v>
      </c>
      <c r="E655" s="39">
        <f t="shared" si="41"/>
        <v>1.839632605987602E-3</v>
      </c>
      <c r="F655" s="40">
        <f t="shared" si="42"/>
        <v>9.4182179849876257E-3</v>
      </c>
      <c r="H655" s="39">
        <f t="shared" si="43"/>
        <v>9.4182179849876257E-3</v>
      </c>
      <c r="L655" s="39"/>
      <c r="M655" s="39"/>
    </row>
    <row r="656" spans="1:13" x14ac:dyDescent="0.2">
      <c r="A656" s="87">
        <v>38180</v>
      </c>
      <c r="B656" s="39">
        <v>6.033357562500008E-2</v>
      </c>
      <c r="C656" s="39">
        <v>6.7990999532250296E-2</v>
      </c>
      <c r="D656" s="40">
        <f t="shared" si="40"/>
        <v>7.6574239072502159E-3</v>
      </c>
      <c r="E656" s="39">
        <f t="shared" si="41"/>
        <v>1.8462865777719181E-3</v>
      </c>
      <c r="F656" s="40">
        <f t="shared" si="42"/>
        <v>9.5037104850221338E-3</v>
      </c>
      <c r="H656" s="39">
        <f t="shared" si="43"/>
        <v>9.5037104850221338E-3</v>
      </c>
      <c r="L656" s="39"/>
      <c r="M656" s="39"/>
    </row>
    <row r="657" spans="1:13" x14ac:dyDescent="0.2">
      <c r="A657" s="87">
        <v>38181</v>
      </c>
      <c r="B657" s="39">
        <v>6.0694010000000187E-2</v>
      </c>
      <c r="C657" s="39">
        <v>6.8338262420249984E-2</v>
      </c>
      <c r="D657" s="40">
        <f t="shared" si="40"/>
        <v>7.6442524202497975E-3</v>
      </c>
      <c r="E657" s="39">
        <f t="shared" si="41"/>
        <v>1.8451749042690828E-3</v>
      </c>
      <c r="F657" s="40">
        <f t="shared" si="42"/>
        <v>9.4894273245188804E-3</v>
      </c>
      <c r="H657" s="39">
        <f t="shared" si="43"/>
        <v>9.4894273245188804E-3</v>
      </c>
      <c r="L657" s="39"/>
      <c r="M657" s="39"/>
    </row>
    <row r="658" spans="1:13" x14ac:dyDescent="0.2">
      <c r="A658" s="87">
        <v>38182</v>
      </c>
      <c r="B658" s="39">
        <v>6.1106010000000044E-2</v>
      </c>
      <c r="C658" s="39">
        <v>6.8617353860250141E-2</v>
      </c>
      <c r="D658" s="40">
        <f t="shared" si="40"/>
        <v>7.511343860250097E-3</v>
      </c>
      <c r="E658" s="39">
        <f t="shared" si="41"/>
        <v>1.833957421805108E-3</v>
      </c>
      <c r="F658" s="40">
        <f t="shared" si="42"/>
        <v>9.3453012820552059E-3</v>
      </c>
      <c r="H658" s="39">
        <f t="shared" si="43"/>
        <v>9.3453012820552059E-3</v>
      </c>
      <c r="L658" s="39"/>
      <c r="M658" s="39"/>
    </row>
    <row r="659" spans="1:13" x14ac:dyDescent="0.2">
      <c r="A659" s="87">
        <v>38183</v>
      </c>
      <c r="B659" s="39">
        <v>6.1260530625000031E-2</v>
      </c>
      <c r="C659" s="39">
        <v>6.8753811830249756E-2</v>
      </c>
      <c r="D659" s="40">
        <f t="shared" si="40"/>
        <v>7.4932812052497244E-3</v>
      </c>
      <c r="E659" s="39">
        <f t="shared" si="41"/>
        <v>1.8324329337230767E-3</v>
      </c>
      <c r="F659" s="40">
        <f t="shared" si="42"/>
        <v>9.3257141389728009E-3</v>
      </c>
      <c r="H659" s="39">
        <f t="shared" si="43"/>
        <v>9.3257141389728009E-3</v>
      </c>
      <c r="L659" s="39"/>
      <c r="M659" s="39"/>
    </row>
    <row r="660" spans="1:13" x14ac:dyDescent="0.2">
      <c r="A660" s="87">
        <v>38184</v>
      </c>
      <c r="B660" s="39">
        <v>6.1518090000000081E-2</v>
      </c>
      <c r="C660" s="39">
        <v>6.9114640399999816E-2</v>
      </c>
      <c r="D660" s="40">
        <f t="shared" si="40"/>
        <v>7.5965503999997352E-3</v>
      </c>
      <c r="E660" s="39">
        <f t="shared" si="41"/>
        <v>1.8411488537599776E-3</v>
      </c>
      <c r="F660" s="40">
        <f t="shared" si="42"/>
        <v>9.4376992537597119E-3</v>
      </c>
      <c r="H660" s="39">
        <f t="shared" si="43"/>
        <v>9.4376992537597119E-3</v>
      </c>
      <c r="L660" s="39"/>
      <c r="M660" s="39"/>
    </row>
    <row r="661" spans="1:13" x14ac:dyDescent="0.2">
      <c r="A661" s="87">
        <v>38187</v>
      </c>
      <c r="B661" s="39">
        <v>6.0591022499999925E-2</v>
      </c>
      <c r="C661" s="39">
        <v>6.7972397756249858E-2</v>
      </c>
      <c r="D661" s="40">
        <f t="shared" si="40"/>
        <v>7.3813752562499335E-3</v>
      </c>
      <c r="E661" s="39">
        <f t="shared" si="41"/>
        <v>1.8229880716274943E-3</v>
      </c>
      <c r="F661" s="40">
        <f t="shared" si="42"/>
        <v>9.2043633278774285E-3</v>
      </c>
      <c r="H661" s="39">
        <f t="shared" si="43"/>
        <v>9.2043633278774285E-3</v>
      </c>
      <c r="L661" s="39"/>
      <c r="M661" s="39"/>
    </row>
    <row r="662" spans="1:13" x14ac:dyDescent="0.2">
      <c r="A662" s="87">
        <v>38188</v>
      </c>
      <c r="B662" s="39">
        <v>6.053953062500006E-2</v>
      </c>
      <c r="C662" s="39">
        <v>6.8013735256250207E-2</v>
      </c>
      <c r="D662" s="40">
        <f t="shared" si="40"/>
        <v>7.4742046312501476E-3</v>
      </c>
      <c r="E662" s="39">
        <f t="shared" si="41"/>
        <v>1.8308228708775122E-3</v>
      </c>
      <c r="F662" s="40">
        <f t="shared" si="42"/>
        <v>9.3050275021276593E-3</v>
      </c>
      <c r="H662" s="39">
        <f t="shared" si="43"/>
        <v>9.3050275021276593E-3</v>
      </c>
      <c r="L662" s="39"/>
      <c r="M662" s="39"/>
    </row>
    <row r="663" spans="1:13" x14ac:dyDescent="0.2">
      <c r="A663" s="87">
        <v>38189</v>
      </c>
      <c r="B663" s="39">
        <v>6.1363550624999874E-2</v>
      </c>
      <c r="C663" s="39">
        <v>6.8831348649000201E-2</v>
      </c>
      <c r="D663" s="40">
        <f t="shared" si="40"/>
        <v>7.4677980240003272E-3</v>
      </c>
      <c r="E663" s="39">
        <f t="shared" si="41"/>
        <v>1.8302821532256274E-3</v>
      </c>
      <c r="F663" s="40">
        <f t="shared" si="42"/>
        <v>9.2980801772259546E-3</v>
      </c>
      <c r="H663" s="39">
        <f t="shared" si="43"/>
        <v>9.2980801772259546E-3</v>
      </c>
      <c r="L663" s="39"/>
      <c r="M663" s="39"/>
    </row>
    <row r="664" spans="1:13" x14ac:dyDescent="0.2">
      <c r="A664" s="87">
        <v>38190</v>
      </c>
      <c r="B664" s="39">
        <v>6.1106010000000044E-2</v>
      </c>
      <c r="C664" s="39">
        <v>6.8547060730249854E-2</v>
      </c>
      <c r="D664" s="40">
        <f t="shared" si="40"/>
        <v>7.4410507302498097E-3</v>
      </c>
      <c r="E664" s="39">
        <f t="shared" si="41"/>
        <v>1.8280246816330839E-3</v>
      </c>
      <c r="F664" s="40">
        <f t="shared" si="42"/>
        <v>9.269075411882894E-3</v>
      </c>
      <c r="H664" s="39">
        <f t="shared" si="43"/>
        <v>9.269075411882894E-3</v>
      </c>
      <c r="L664" s="39"/>
      <c r="M664" s="39"/>
    </row>
    <row r="665" spans="1:13" x14ac:dyDescent="0.2">
      <c r="A665" s="87">
        <v>38191</v>
      </c>
      <c r="B665" s="39">
        <v>6.1260530625000031E-2</v>
      </c>
      <c r="C665" s="39">
        <v>6.8745541402249977E-2</v>
      </c>
      <c r="D665" s="40">
        <f t="shared" si="40"/>
        <v>7.4850107772499452E-3</v>
      </c>
      <c r="E665" s="39">
        <f t="shared" si="41"/>
        <v>1.8317349095998952E-3</v>
      </c>
      <c r="F665" s="40">
        <f t="shared" si="42"/>
        <v>9.3167456868498404E-3</v>
      </c>
      <c r="H665" s="39">
        <f t="shared" si="43"/>
        <v>9.3167456868498404E-3</v>
      </c>
      <c r="L665" s="39"/>
      <c r="M665" s="39"/>
    </row>
    <row r="666" spans="1:13" x14ac:dyDescent="0.2">
      <c r="A666" s="87">
        <v>38194</v>
      </c>
      <c r="B666" s="39">
        <v>6.1363550624999874E-2</v>
      </c>
      <c r="C666" s="39">
        <v>6.888510916099988E-2</v>
      </c>
      <c r="D666" s="40">
        <f t="shared" si="40"/>
        <v>7.5215585360000059E-3</v>
      </c>
      <c r="E666" s="39">
        <f t="shared" si="41"/>
        <v>1.8348195404384003E-3</v>
      </c>
      <c r="F666" s="40">
        <f t="shared" si="42"/>
        <v>9.3563780764384062E-3</v>
      </c>
      <c r="H666" s="39">
        <f t="shared" si="43"/>
        <v>9.3563780764384062E-3</v>
      </c>
      <c r="L666" s="39"/>
      <c r="M666" s="39"/>
    </row>
    <row r="667" spans="1:13" x14ac:dyDescent="0.2">
      <c r="A667" s="87">
        <v>38195</v>
      </c>
      <c r="B667" s="39">
        <v>6.1672640625000108E-2</v>
      </c>
      <c r="C667" s="39">
        <v>6.9312139700249853E-2</v>
      </c>
      <c r="D667" s="40">
        <f t="shared" si="40"/>
        <v>7.6394990752497449E-3</v>
      </c>
      <c r="E667" s="39">
        <f t="shared" si="41"/>
        <v>1.8447737219510784E-3</v>
      </c>
      <c r="F667" s="40">
        <f t="shared" si="42"/>
        <v>9.4842727972008229E-3</v>
      </c>
      <c r="H667" s="39">
        <f t="shared" si="43"/>
        <v>9.4842727972008229E-3</v>
      </c>
      <c r="L667" s="39"/>
      <c r="M667" s="39"/>
    </row>
    <row r="668" spans="1:13" x14ac:dyDescent="0.2">
      <c r="A668" s="87">
        <v>38196</v>
      </c>
      <c r="B668" s="39">
        <v>6.2445562500000218E-2</v>
      </c>
      <c r="C668" s="39">
        <v>7.0175767049000193E-2</v>
      </c>
      <c r="D668" s="40">
        <f t="shared" si="40"/>
        <v>7.7302045489999749E-3</v>
      </c>
      <c r="E668" s="39">
        <f t="shared" si="41"/>
        <v>1.8524292639355978E-3</v>
      </c>
      <c r="F668" s="40">
        <f t="shared" si="42"/>
        <v>9.5826338129355731E-3</v>
      </c>
      <c r="H668" s="39">
        <f t="shared" si="43"/>
        <v>9.5826338129355731E-3</v>
      </c>
      <c r="L668" s="39"/>
      <c r="M668" s="39"/>
    </row>
    <row r="669" spans="1:13" x14ac:dyDescent="0.2">
      <c r="A669" s="87">
        <v>38197</v>
      </c>
      <c r="B669" s="39">
        <v>6.2600180625000279E-2</v>
      </c>
      <c r="C669" s="39">
        <v>7.0283357025000104E-2</v>
      </c>
      <c r="D669" s="40">
        <f t="shared" si="40"/>
        <v>7.6831763999998248E-3</v>
      </c>
      <c r="E669" s="39">
        <f t="shared" si="41"/>
        <v>1.8484600881599851E-3</v>
      </c>
      <c r="F669" s="40">
        <f t="shared" si="42"/>
        <v>9.5316364881598108E-3</v>
      </c>
      <c r="H669" s="39">
        <f t="shared" si="43"/>
        <v>9.5316364881598108E-3</v>
      </c>
      <c r="L669" s="39"/>
      <c r="M669" s="39"/>
    </row>
    <row r="670" spans="1:13" x14ac:dyDescent="0.2">
      <c r="A670" s="87">
        <v>38198</v>
      </c>
      <c r="B670" s="39">
        <v>6.2651722500000062E-2</v>
      </c>
      <c r="C670" s="39">
        <v>7.1113222915999863E-2</v>
      </c>
      <c r="D670" s="40">
        <f t="shared" si="40"/>
        <v>8.4615004159998009E-3</v>
      </c>
      <c r="E670" s="39">
        <f t="shared" si="41"/>
        <v>1.914150635110383E-3</v>
      </c>
      <c r="F670" s="40">
        <f t="shared" si="42"/>
        <v>1.0375651051110183E-2</v>
      </c>
      <c r="H670" s="39">
        <f t="shared" si="43"/>
        <v>1.0375651051110183E-2</v>
      </c>
      <c r="L670" s="39"/>
      <c r="M670" s="39"/>
    </row>
    <row r="671" spans="1:13" x14ac:dyDescent="0.2">
      <c r="A671" s="87">
        <v>38202</v>
      </c>
      <c r="B671" s="39">
        <v>6.1878725624999964E-2</v>
      </c>
      <c r="C671" s="39">
        <v>6.9891300380249932E-2</v>
      </c>
      <c r="D671" s="40">
        <f t="shared" si="40"/>
        <v>8.0125747552499682E-3</v>
      </c>
      <c r="E671" s="39">
        <f t="shared" si="41"/>
        <v>1.8762613093430973E-3</v>
      </c>
      <c r="F671" s="40">
        <f t="shared" si="42"/>
        <v>9.8888360645930651E-3</v>
      </c>
      <c r="H671" s="39">
        <f t="shared" si="43"/>
        <v>9.8888360645930651E-3</v>
      </c>
      <c r="L671" s="39"/>
      <c r="M671" s="39"/>
    </row>
    <row r="672" spans="1:13" x14ac:dyDescent="0.2">
      <c r="A672" s="87">
        <v>38203</v>
      </c>
      <c r="B672" s="39">
        <v>6.1054505625000255E-2</v>
      </c>
      <c r="C672" s="39">
        <v>6.9038127249000159E-2</v>
      </c>
      <c r="D672" s="40">
        <f t="shared" si="40"/>
        <v>7.9836216239999036E-3</v>
      </c>
      <c r="E672" s="39">
        <f t="shared" si="41"/>
        <v>1.8738176650655919E-3</v>
      </c>
      <c r="F672" s="40">
        <f t="shared" si="42"/>
        <v>9.8574392890654963E-3</v>
      </c>
      <c r="H672" s="39">
        <f t="shared" si="43"/>
        <v>9.8574392890654963E-3</v>
      </c>
      <c r="L672" s="39"/>
      <c r="M672" s="39"/>
    </row>
    <row r="673" spans="1:13" x14ac:dyDescent="0.2">
      <c r="A673" s="87">
        <v>38204</v>
      </c>
      <c r="B673" s="39">
        <v>6.1054505625000255E-2</v>
      </c>
      <c r="C673" s="39">
        <v>6.9177714110249866E-2</v>
      </c>
      <c r="D673" s="40">
        <f t="shared" si="40"/>
        <v>8.1232084852496111E-3</v>
      </c>
      <c r="E673" s="39">
        <f t="shared" si="41"/>
        <v>1.8855987961550671E-3</v>
      </c>
      <c r="F673" s="40">
        <f t="shared" si="42"/>
        <v>1.0008807281404679E-2</v>
      </c>
      <c r="H673" s="39">
        <f t="shared" si="43"/>
        <v>1.0008807281404679E-2</v>
      </c>
      <c r="L673" s="39"/>
      <c r="M673" s="39"/>
    </row>
    <row r="674" spans="1:13" x14ac:dyDescent="0.2">
      <c r="A674" s="87">
        <v>38205</v>
      </c>
      <c r="B674" s="39">
        <v>6.0745505624999918E-2</v>
      </c>
      <c r="C674" s="39">
        <v>6.91239462402502E-2</v>
      </c>
      <c r="D674" s="40">
        <f t="shared" si="40"/>
        <v>8.3784406152502822E-3</v>
      </c>
      <c r="E674" s="39">
        <f t="shared" si="41"/>
        <v>1.9071403879271239E-3</v>
      </c>
      <c r="F674" s="40">
        <f t="shared" si="42"/>
        <v>1.0285581003177406E-2</v>
      </c>
      <c r="H674" s="39">
        <f t="shared" si="43"/>
        <v>1.0285581003177406E-2</v>
      </c>
      <c r="L674" s="39"/>
      <c r="M674" s="39"/>
    </row>
    <row r="675" spans="1:13" x14ac:dyDescent="0.2">
      <c r="A675" s="87">
        <v>38208</v>
      </c>
      <c r="B675" s="39">
        <v>6.0179122499999904E-2</v>
      </c>
      <c r="C675" s="39">
        <v>6.8272112756250003E-2</v>
      </c>
      <c r="D675" s="40">
        <f t="shared" si="40"/>
        <v>8.0929902562500988E-3</v>
      </c>
      <c r="E675" s="39">
        <f t="shared" si="41"/>
        <v>1.8830483776275083E-3</v>
      </c>
      <c r="F675" s="40">
        <f t="shared" si="42"/>
        <v>9.9760386338776062E-3</v>
      </c>
      <c r="H675" s="39">
        <f t="shared" si="43"/>
        <v>9.9760386338776062E-3</v>
      </c>
      <c r="L675" s="39"/>
      <c r="M675" s="39"/>
    </row>
    <row r="676" spans="1:13" x14ac:dyDescent="0.2">
      <c r="A676" s="87">
        <v>38209</v>
      </c>
      <c r="B676" s="39">
        <v>6.0436550625000196E-2</v>
      </c>
      <c r="C676" s="39">
        <v>6.8522251942250145E-2</v>
      </c>
      <c r="D676" s="40">
        <f t="shared" si="40"/>
        <v>8.0857013172499492E-3</v>
      </c>
      <c r="E676" s="39">
        <f t="shared" si="41"/>
        <v>1.8824331911758956E-3</v>
      </c>
      <c r="F676" s="40">
        <f t="shared" si="42"/>
        <v>9.9681345084258449E-3</v>
      </c>
      <c r="H676" s="39">
        <f t="shared" si="43"/>
        <v>9.9681345084258449E-3</v>
      </c>
      <c r="L676" s="39"/>
      <c r="M676" s="39"/>
    </row>
    <row r="677" spans="1:13" x14ac:dyDescent="0.2">
      <c r="A677" s="87">
        <v>38210</v>
      </c>
      <c r="B677" s="39">
        <v>6.053953062500006E-2</v>
      </c>
      <c r="C677" s="39">
        <v>6.8746575204000182E-2</v>
      </c>
      <c r="D677" s="40">
        <f t="shared" si="40"/>
        <v>8.2070445790001223E-3</v>
      </c>
      <c r="E677" s="39">
        <f t="shared" si="41"/>
        <v>1.8926745624676103E-3</v>
      </c>
      <c r="F677" s="40">
        <f t="shared" si="42"/>
        <v>1.0099719141467733E-2</v>
      </c>
      <c r="H677" s="39">
        <f t="shared" si="43"/>
        <v>1.0099719141467733E-2</v>
      </c>
      <c r="L677" s="39"/>
      <c r="M677" s="39"/>
    </row>
    <row r="678" spans="1:13" x14ac:dyDescent="0.2">
      <c r="A678" s="87">
        <v>38211</v>
      </c>
      <c r="B678" s="39">
        <v>6.053953062500006E-2</v>
      </c>
      <c r="C678" s="39">
        <v>6.8377539752250138E-2</v>
      </c>
      <c r="D678" s="40">
        <f t="shared" si="40"/>
        <v>7.8380091272500785E-3</v>
      </c>
      <c r="E678" s="39">
        <f t="shared" si="41"/>
        <v>1.8615279703399065E-3</v>
      </c>
      <c r="F678" s="40">
        <f t="shared" si="42"/>
        <v>9.6995370975899858E-3</v>
      </c>
      <c r="H678" s="39">
        <f t="shared" si="43"/>
        <v>9.6995370975899858E-3</v>
      </c>
      <c r="L678" s="39"/>
      <c r="M678" s="39"/>
    </row>
    <row r="679" spans="1:13" x14ac:dyDescent="0.2">
      <c r="A679" s="87">
        <v>38212</v>
      </c>
      <c r="B679" s="39">
        <v>6.0230605624999711E-2</v>
      </c>
      <c r="C679" s="39">
        <v>6.8027170116000235E-2</v>
      </c>
      <c r="D679" s="40">
        <f t="shared" si="40"/>
        <v>7.7965644910005238E-3</v>
      </c>
      <c r="E679" s="39">
        <f t="shared" si="41"/>
        <v>1.8580300430404441E-3</v>
      </c>
      <c r="F679" s="40">
        <f t="shared" si="42"/>
        <v>9.6545945340409684E-3</v>
      </c>
      <c r="H679" s="39">
        <f t="shared" si="43"/>
        <v>9.6545945340409684E-3</v>
      </c>
      <c r="L679" s="39"/>
      <c r="M679" s="39"/>
    </row>
    <row r="680" spans="1:13" x14ac:dyDescent="0.2">
      <c r="A680" s="87">
        <v>38215</v>
      </c>
      <c r="B680" s="39">
        <v>6.0282090000000066E-2</v>
      </c>
      <c r="C680" s="39">
        <v>6.8100546610250001E-2</v>
      </c>
      <c r="D680" s="40">
        <f t="shared" si="40"/>
        <v>7.8184566102499353E-3</v>
      </c>
      <c r="E680" s="39">
        <f t="shared" si="41"/>
        <v>1.8598777379050945E-3</v>
      </c>
      <c r="F680" s="40">
        <f t="shared" si="42"/>
        <v>9.6783343481550294E-3</v>
      </c>
      <c r="H680" s="39">
        <f t="shared" si="43"/>
        <v>9.6783343481550294E-3</v>
      </c>
      <c r="L680" s="39"/>
      <c r="M680" s="39"/>
    </row>
    <row r="681" spans="1:13" x14ac:dyDescent="0.2">
      <c r="A681" s="87">
        <v>38216</v>
      </c>
      <c r="B681" s="39">
        <v>6.0642515625000115E-2</v>
      </c>
      <c r="C681" s="39">
        <v>6.8599780360999896E-2</v>
      </c>
      <c r="D681" s="40">
        <f t="shared" si="40"/>
        <v>7.9572647359997806E-3</v>
      </c>
      <c r="E681" s="39">
        <f t="shared" si="41"/>
        <v>1.8715931437183813E-3</v>
      </c>
      <c r="F681" s="40">
        <f t="shared" si="42"/>
        <v>9.8288578797181628E-3</v>
      </c>
      <c r="H681" s="39">
        <f t="shared" si="43"/>
        <v>9.8288578797181628E-3</v>
      </c>
      <c r="L681" s="39"/>
      <c r="M681" s="39"/>
    </row>
    <row r="682" spans="1:13" x14ac:dyDescent="0.2">
      <c r="A682" s="87">
        <v>38217</v>
      </c>
      <c r="B682" s="39">
        <v>6.0024680624999771E-2</v>
      </c>
      <c r="C682" s="39">
        <v>6.7971364329000306E-2</v>
      </c>
      <c r="D682" s="40">
        <f t="shared" si="40"/>
        <v>7.9466837040005345E-3</v>
      </c>
      <c r="E682" s="39">
        <f t="shared" si="41"/>
        <v>1.8707001046176452E-3</v>
      </c>
      <c r="F682" s="40">
        <f t="shared" si="42"/>
        <v>9.8173838086181801E-3</v>
      </c>
      <c r="H682" s="39">
        <f t="shared" si="43"/>
        <v>9.8173838086181801E-3</v>
      </c>
      <c r="L682" s="39"/>
      <c r="M682" s="39"/>
    </row>
    <row r="683" spans="1:13" x14ac:dyDescent="0.2">
      <c r="A683" s="87">
        <v>38218</v>
      </c>
      <c r="B683" s="39">
        <v>6.0230605624999711E-2</v>
      </c>
      <c r="C683" s="39">
        <v>6.8131551520250078E-2</v>
      </c>
      <c r="D683" s="40">
        <f t="shared" si="40"/>
        <v>7.9009458952503664E-3</v>
      </c>
      <c r="E683" s="39">
        <f t="shared" si="41"/>
        <v>1.8668398335591309E-3</v>
      </c>
      <c r="F683" s="40">
        <f t="shared" si="42"/>
        <v>9.7677857288094964E-3</v>
      </c>
      <c r="H683" s="39">
        <f t="shared" si="43"/>
        <v>9.7677857288094964E-3</v>
      </c>
      <c r="L683" s="39"/>
      <c r="M683" s="39"/>
    </row>
    <row r="684" spans="1:13" x14ac:dyDescent="0.2">
      <c r="A684" s="87">
        <v>38219</v>
      </c>
      <c r="B684" s="39">
        <v>5.9818775624999931E-2</v>
      </c>
      <c r="C684" s="39">
        <v>6.7770888900000159E-2</v>
      </c>
      <c r="D684" s="40">
        <f t="shared" si="40"/>
        <v>7.9521132750002277E-3</v>
      </c>
      <c r="E684" s="39">
        <f t="shared" si="41"/>
        <v>1.871158360410019E-3</v>
      </c>
      <c r="F684" s="40">
        <f t="shared" si="42"/>
        <v>9.8232716354102467E-3</v>
      </c>
      <c r="H684" s="39">
        <f t="shared" si="43"/>
        <v>9.8232716354102467E-3</v>
      </c>
      <c r="L684" s="39"/>
      <c r="M684" s="39"/>
    </row>
    <row r="685" spans="1:13" x14ac:dyDescent="0.2">
      <c r="A685" s="87">
        <v>38222</v>
      </c>
      <c r="B685" s="39">
        <v>6.0076160000000156E-2</v>
      </c>
      <c r="C685" s="39">
        <v>6.7988932660249857E-2</v>
      </c>
      <c r="D685" s="40">
        <f t="shared" si="40"/>
        <v>7.9127726602497006E-3</v>
      </c>
      <c r="E685" s="39">
        <f t="shared" si="41"/>
        <v>1.8678380125250746E-3</v>
      </c>
      <c r="F685" s="40">
        <f t="shared" si="42"/>
        <v>9.7806106727747755E-3</v>
      </c>
      <c r="H685" s="39">
        <f t="shared" si="43"/>
        <v>9.7806106727747755E-3</v>
      </c>
      <c r="L685" s="39"/>
      <c r="M685" s="39"/>
    </row>
    <row r="686" spans="1:13" x14ac:dyDescent="0.2">
      <c r="A686" s="87">
        <v>38223</v>
      </c>
      <c r="B686" s="39">
        <v>6.0488040000000076E-2</v>
      </c>
      <c r="C686" s="39">
        <v>6.8436457103999926E-2</v>
      </c>
      <c r="D686" s="40">
        <f t="shared" si="40"/>
        <v>7.9484171039998497E-3</v>
      </c>
      <c r="E686" s="39">
        <f t="shared" si="41"/>
        <v>1.8708464035775874E-3</v>
      </c>
      <c r="F686" s="40">
        <f t="shared" si="42"/>
        <v>9.8192635075774366E-3</v>
      </c>
      <c r="H686" s="39">
        <f t="shared" si="43"/>
        <v>9.8192635075774366E-3</v>
      </c>
      <c r="L686" s="39"/>
      <c r="M686" s="39"/>
    </row>
    <row r="687" spans="1:13" x14ac:dyDescent="0.2">
      <c r="A687" s="87">
        <v>38224</v>
      </c>
      <c r="B687" s="39">
        <v>6.0127640624999978E-2</v>
      </c>
      <c r="C687" s="39">
        <v>6.8133618530249906E-2</v>
      </c>
      <c r="D687" s="40">
        <f t="shared" si="40"/>
        <v>8.005977905249928E-3</v>
      </c>
      <c r="E687" s="39">
        <f t="shared" si="41"/>
        <v>1.8757045352030938E-3</v>
      </c>
      <c r="F687" s="40">
        <f t="shared" si="42"/>
        <v>9.8816824404530223E-3</v>
      </c>
      <c r="H687" s="39">
        <f t="shared" si="43"/>
        <v>9.8816824404530223E-3</v>
      </c>
      <c r="L687" s="39"/>
      <c r="M687" s="39"/>
    </row>
    <row r="688" spans="1:13" x14ac:dyDescent="0.2">
      <c r="A688" s="87">
        <v>38225</v>
      </c>
      <c r="B688" s="39">
        <v>5.9870250000000125E-2</v>
      </c>
      <c r="C688" s="39">
        <v>6.7889725156249803E-2</v>
      </c>
      <c r="D688" s="40">
        <f t="shared" si="40"/>
        <v>8.019475156249678E-3</v>
      </c>
      <c r="E688" s="39">
        <f t="shared" si="41"/>
        <v>1.8768437031874727E-3</v>
      </c>
      <c r="F688" s="40">
        <f t="shared" si="42"/>
        <v>9.8963188594371511E-3</v>
      </c>
      <c r="H688" s="39">
        <f t="shared" si="43"/>
        <v>9.8963188594371511E-3</v>
      </c>
      <c r="L688" s="39"/>
      <c r="M688" s="39"/>
    </row>
    <row r="689" spans="1:13" x14ac:dyDescent="0.2">
      <c r="A689" s="87">
        <v>38226</v>
      </c>
      <c r="B689" s="39">
        <v>5.9458490000000142E-2</v>
      </c>
      <c r="C689" s="39">
        <v>6.7383425306250189E-2</v>
      </c>
      <c r="D689" s="40">
        <f t="shared" si="40"/>
        <v>7.9249353062500472E-3</v>
      </c>
      <c r="E689" s="39">
        <f t="shared" si="41"/>
        <v>1.868864539847504E-3</v>
      </c>
      <c r="F689" s="40">
        <f t="shared" si="42"/>
        <v>9.793799846097552E-3</v>
      </c>
      <c r="H689" s="39">
        <f t="shared" si="43"/>
        <v>9.793799846097552E-3</v>
      </c>
      <c r="L689" s="39"/>
      <c r="M689" s="39"/>
    </row>
    <row r="690" spans="1:13" x14ac:dyDescent="0.2">
      <c r="A690" s="87">
        <v>38229</v>
      </c>
      <c r="B690" s="39">
        <v>5.9921725624999977E-2</v>
      </c>
      <c r="C690" s="39">
        <v>6.7830822880999841E-2</v>
      </c>
      <c r="D690" s="40">
        <f t="shared" si="40"/>
        <v>7.909097255999864E-3</v>
      </c>
      <c r="E690" s="39">
        <f t="shared" si="41"/>
        <v>1.8675278084063884E-3</v>
      </c>
      <c r="F690" s="40">
        <f t="shared" si="42"/>
        <v>9.7766250644062518E-3</v>
      </c>
      <c r="H690" s="39">
        <f t="shared" si="43"/>
        <v>9.7766250644062518E-3</v>
      </c>
      <c r="L690" s="39"/>
      <c r="M690" s="39"/>
    </row>
    <row r="691" spans="1:13" x14ac:dyDescent="0.2">
      <c r="A691" s="87">
        <v>38230</v>
      </c>
      <c r="B691" s="39">
        <v>6.0076160000000156E-2</v>
      </c>
      <c r="C691" s="39">
        <v>6.7941395156250195E-2</v>
      </c>
      <c r="D691" s="40">
        <f t="shared" si="40"/>
        <v>7.8652351562500389E-3</v>
      </c>
      <c r="E691" s="39">
        <f t="shared" si="41"/>
        <v>1.8638258471875033E-3</v>
      </c>
      <c r="F691" s="40">
        <f t="shared" si="42"/>
        <v>9.7290610034375426E-3</v>
      </c>
      <c r="H691" s="39">
        <f t="shared" si="43"/>
        <v>9.7290610034375426E-3</v>
      </c>
      <c r="L691" s="39"/>
      <c r="M691" s="39"/>
    </row>
    <row r="692" spans="1:13" x14ac:dyDescent="0.2">
      <c r="A692" s="87">
        <v>38231</v>
      </c>
      <c r="B692" s="39">
        <v>5.9252639999999746E-2</v>
      </c>
      <c r="C692" s="39">
        <v>6.7149947870250193E-2</v>
      </c>
      <c r="D692" s="40">
        <f t="shared" si="40"/>
        <v>7.8973078702504473E-3</v>
      </c>
      <c r="E692" s="39">
        <f t="shared" si="41"/>
        <v>1.8665327842491376E-3</v>
      </c>
      <c r="F692" s="40">
        <f t="shared" si="42"/>
        <v>9.7638406544995858E-3</v>
      </c>
      <c r="H692" s="39">
        <f t="shared" si="43"/>
        <v>9.7638406544995858E-3</v>
      </c>
      <c r="L692" s="39"/>
      <c r="M692" s="39"/>
    </row>
    <row r="693" spans="1:13" x14ac:dyDescent="0.2">
      <c r="A693" s="87">
        <v>38232</v>
      </c>
      <c r="B693" s="39">
        <v>5.8840999999999921E-2</v>
      </c>
      <c r="C693" s="39">
        <v>6.6627298952250058E-2</v>
      </c>
      <c r="D693" s="40">
        <f t="shared" si="40"/>
        <v>7.7862989522501369E-3</v>
      </c>
      <c r="E693" s="39">
        <f t="shared" si="41"/>
        <v>1.8571636315699116E-3</v>
      </c>
      <c r="F693" s="40">
        <f t="shared" si="42"/>
        <v>9.6434625838200481E-3</v>
      </c>
      <c r="H693" s="39">
        <f t="shared" si="43"/>
        <v>9.6434625838200481E-3</v>
      </c>
      <c r="L693" s="39"/>
      <c r="M693" s="39"/>
    </row>
    <row r="694" spans="1:13" x14ac:dyDescent="0.2">
      <c r="A694" s="87">
        <v>38233</v>
      </c>
      <c r="B694" s="39">
        <v>5.9201180624999905E-2</v>
      </c>
      <c r="C694" s="39">
        <v>6.7038383600250162E-2</v>
      </c>
      <c r="D694" s="40">
        <f t="shared" si="40"/>
        <v>7.837202975250257E-3</v>
      </c>
      <c r="E694" s="39">
        <f t="shared" si="41"/>
        <v>1.8614599311111216E-3</v>
      </c>
      <c r="F694" s="40">
        <f t="shared" si="42"/>
        <v>9.6986629063613786E-3</v>
      </c>
      <c r="H694" s="39">
        <f t="shared" si="43"/>
        <v>9.6986629063613786E-3</v>
      </c>
      <c r="L694" s="39"/>
      <c r="M694" s="39"/>
    </row>
    <row r="695" spans="1:13" x14ac:dyDescent="0.2">
      <c r="A695" s="87">
        <v>38236</v>
      </c>
      <c r="B695" s="39">
        <v>6.0488040000000076E-2</v>
      </c>
      <c r="C695" s="39">
        <v>6.844989462225004E-2</v>
      </c>
      <c r="D695" s="40">
        <f t="shared" si="40"/>
        <v>7.9618546222499642E-3</v>
      </c>
      <c r="E695" s="39">
        <f t="shared" si="41"/>
        <v>1.8719805301178969E-3</v>
      </c>
      <c r="F695" s="40">
        <f t="shared" si="42"/>
        <v>9.8338351523678605E-3</v>
      </c>
      <c r="H695" s="39">
        <f t="shared" si="43"/>
        <v>9.8338351523678605E-3</v>
      </c>
      <c r="L695" s="39"/>
      <c r="M695" s="39"/>
    </row>
    <row r="696" spans="1:13" x14ac:dyDescent="0.2">
      <c r="A696" s="87">
        <v>38237</v>
      </c>
      <c r="B696" s="39">
        <v>6.0488040000000076E-2</v>
      </c>
      <c r="C696" s="39">
        <v>6.8251441406249835E-2</v>
      </c>
      <c r="D696" s="40">
        <f t="shared" si="40"/>
        <v>7.7634014062497592E-3</v>
      </c>
      <c r="E696" s="39">
        <f t="shared" si="41"/>
        <v>1.8552310786874794E-3</v>
      </c>
      <c r="F696" s="40">
        <f t="shared" si="42"/>
        <v>9.6186324849372382E-3</v>
      </c>
      <c r="H696" s="39">
        <f t="shared" si="43"/>
        <v>9.6186324849372382E-3</v>
      </c>
      <c r="L696" s="39"/>
      <c r="M696" s="39"/>
    </row>
    <row r="697" spans="1:13" x14ac:dyDescent="0.2">
      <c r="A697" s="87">
        <v>38238</v>
      </c>
      <c r="B697" s="39">
        <v>6.0230605624999711E-2</v>
      </c>
      <c r="C697" s="39">
        <v>6.7926927430249862E-2</v>
      </c>
      <c r="D697" s="40">
        <f t="shared" si="40"/>
        <v>7.6963218052501503E-3</v>
      </c>
      <c r="E697" s="39">
        <f t="shared" si="41"/>
        <v>1.8495695603631126E-3</v>
      </c>
      <c r="F697" s="40">
        <f t="shared" si="42"/>
        <v>9.5458913656132627E-3</v>
      </c>
      <c r="H697" s="39">
        <f t="shared" si="43"/>
        <v>9.5458913656132627E-3</v>
      </c>
      <c r="L697" s="39"/>
      <c r="M697" s="39"/>
    </row>
    <row r="698" spans="1:13" x14ac:dyDescent="0.2">
      <c r="A698" s="87">
        <v>38239</v>
      </c>
      <c r="B698" s="39">
        <v>5.8943902500000034E-2</v>
      </c>
      <c r="C698" s="39">
        <v>6.6624200624999963E-2</v>
      </c>
      <c r="D698" s="40">
        <f t="shared" si="40"/>
        <v>7.6802981249999291E-3</v>
      </c>
      <c r="E698" s="39">
        <f t="shared" si="41"/>
        <v>1.8482171617499939E-3</v>
      </c>
      <c r="F698" s="40">
        <f t="shared" si="42"/>
        <v>9.5285152867499237E-3</v>
      </c>
      <c r="H698" s="39">
        <f t="shared" si="43"/>
        <v>9.5285152867499237E-3</v>
      </c>
      <c r="L698" s="39"/>
      <c r="M698" s="39"/>
    </row>
    <row r="699" spans="1:13" x14ac:dyDescent="0.2">
      <c r="A699" s="87">
        <v>38240</v>
      </c>
      <c r="B699" s="39">
        <v>5.8686655625000084E-2</v>
      </c>
      <c r="C699" s="39">
        <v>6.6604577990249991E-2</v>
      </c>
      <c r="D699" s="40">
        <f t="shared" si="40"/>
        <v>7.9179223652499076E-3</v>
      </c>
      <c r="E699" s="39">
        <f t="shared" si="41"/>
        <v>1.868272647627092E-3</v>
      </c>
      <c r="F699" s="40">
        <f t="shared" si="42"/>
        <v>9.7861950128769991E-3</v>
      </c>
      <c r="H699" s="39">
        <f t="shared" si="43"/>
        <v>9.7861950128769991E-3</v>
      </c>
      <c r="L699" s="39"/>
      <c r="M699" s="39"/>
    </row>
    <row r="700" spans="1:13" x14ac:dyDescent="0.2">
      <c r="A700" s="87">
        <v>38243</v>
      </c>
      <c r="B700" s="39">
        <v>5.8583765624999895E-2</v>
      </c>
      <c r="C700" s="39">
        <v>6.6462061112249726E-2</v>
      </c>
      <c r="D700" s="40">
        <f t="shared" si="40"/>
        <v>7.8782954872498312E-3</v>
      </c>
      <c r="E700" s="39">
        <f t="shared" si="41"/>
        <v>1.8649281391238857E-3</v>
      </c>
      <c r="F700" s="40">
        <f t="shared" si="42"/>
        <v>9.7432236263737173E-3</v>
      </c>
      <c r="H700" s="39">
        <f t="shared" si="43"/>
        <v>9.7432236263737173E-3</v>
      </c>
      <c r="L700" s="39"/>
      <c r="M700" s="39"/>
    </row>
    <row r="701" spans="1:13" x14ac:dyDescent="0.2">
      <c r="A701" s="87">
        <v>38244</v>
      </c>
      <c r="B701" s="39">
        <v>5.8223689999999939E-2</v>
      </c>
      <c r="C701" s="39">
        <v>6.6151242115999986E-2</v>
      </c>
      <c r="D701" s="40">
        <f t="shared" si="40"/>
        <v>7.9275521160000473E-3</v>
      </c>
      <c r="E701" s="39">
        <f t="shared" si="41"/>
        <v>1.8690853985904039E-3</v>
      </c>
      <c r="F701" s="40">
        <f t="shared" si="42"/>
        <v>9.7966375145904505E-3</v>
      </c>
      <c r="H701" s="39">
        <f t="shared" si="43"/>
        <v>9.7966375145904505E-3</v>
      </c>
      <c r="L701" s="39"/>
      <c r="M701" s="39"/>
    </row>
    <row r="702" spans="1:13" x14ac:dyDescent="0.2">
      <c r="A702" s="87">
        <v>38245</v>
      </c>
      <c r="B702" s="39">
        <v>5.7812250000000009E-2</v>
      </c>
      <c r="C702" s="39">
        <v>6.5658774556249799E-2</v>
      </c>
      <c r="D702" s="40">
        <f t="shared" si="40"/>
        <v>7.8465245562497898E-3</v>
      </c>
      <c r="E702" s="39">
        <f t="shared" si="41"/>
        <v>1.8622466725474822E-3</v>
      </c>
      <c r="F702" s="40">
        <f t="shared" si="42"/>
        <v>9.7087712287972725E-3</v>
      </c>
      <c r="H702" s="39">
        <f t="shared" si="43"/>
        <v>9.7087712287972725E-3</v>
      </c>
      <c r="L702" s="39"/>
      <c r="M702" s="39"/>
    </row>
    <row r="703" spans="1:13" x14ac:dyDescent="0.2">
      <c r="A703" s="87">
        <v>38246</v>
      </c>
      <c r="B703" s="39">
        <v>5.8172255624999947E-2</v>
      </c>
      <c r="C703" s="39">
        <v>6.6065542520249876E-2</v>
      </c>
      <c r="D703" s="40">
        <f t="shared" si="40"/>
        <v>7.8932868952499291E-3</v>
      </c>
      <c r="E703" s="39">
        <f t="shared" si="41"/>
        <v>1.8661934139590939E-3</v>
      </c>
      <c r="F703" s="40">
        <f t="shared" si="42"/>
        <v>9.7594803092090239E-3</v>
      </c>
      <c r="H703" s="39">
        <f t="shared" si="43"/>
        <v>9.7594803092090239E-3</v>
      </c>
      <c r="L703" s="39"/>
      <c r="M703" s="39"/>
    </row>
    <row r="704" spans="1:13" x14ac:dyDescent="0.2">
      <c r="A704" s="87">
        <v>38247</v>
      </c>
      <c r="B704" s="39">
        <v>5.7812250000000009E-2</v>
      </c>
      <c r="C704" s="39">
        <v>6.5732069649000024E-2</v>
      </c>
      <c r="D704" s="40">
        <f t="shared" si="40"/>
        <v>7.919819649000015E-3</v>
      </c>
      <c r="E704" s="39">
        <f t="shared" si="41"/>
        <v>1.8684327783756011E-3</v>
      </c>
      <c r="F704" s="40">
        <f t="shared" si="42"/>
        <v>9.7882524273756166E-3</v>
      </c>
      <c r="H704" s="39">
        <f t="shared" si="43"/>
        <v>9.7882524273756166E-3</v>
      </c>
      <c r="L704" s="39"/>
      <c r="M704" s="39"/>
    </row>
    <row r="705" spans="1:13" x14ac:dyDescent="0.2">
      <c r="A705" s="87">
        <v>38250</v>
      </c>
      <c r="B705" s="39">
        <v>5.8172255624999947E-2</v>
      </c>
      <c r="C705" s="39">
        <v>6.6066575025000018E-2</v>
      </c>
      <c r="D705" s="40">
        <f t="shared" si="40"/>
        <v>7.8943194000000716E-3</v>
      </c>
      <c r="E705" s="39">
        <f t="shared" si="41"/>
        <v>1.8662805573600059E-3</v>
      </c>
      <c r="F705" s="40">
        <f t="shared" si="42"/>
        <v>9.7605999573600784E-3</v>
      </c>
      <c r="H705" s="39">
        <f t="shared" si="43"/>
        <v>9.7605999573600784E-3</v>
      </c>
      <c r="L705" s="39"/>
      <c r="M705" s="39"/>
    </row>
    <row r="706" spans="1:13" x14ac:dyDescent="0.2">
      <c r="A706" s="87">
        <v>38251</v>
      </c>
      <c r="B706" s="39">
        <v>5.7915102500000204E-2</v>
      </c>
      <c r="C706" s="39">
        <v>6.5778525590250103E-2</v>
      </c>
      <c r="D706" s="40">
        <f t="shared" si="40"/>
        <v>7.8634230902498992E-3</v>
      </c>
      <c r="E706" s="39">
        <f t="shared" si="41"/>
        <v>1.8636729088170913E-3</v>
      </c>
      <c r="F706" s="40">
        <f t="shared" si="42"/>
        <v>9.7270959990669904E-3</v>
      </c>
      <c r="H706" s="39">
        <f t="shared" si="43"/>
        <v>9.7270959990669904E-3</v>
      </c>
      <c r="L706" s="39"/>
      <c r="M706" s="39"/>
    </row>
    <row r="707" spans="1:13" x14ac:dyDescent="0.2">
      <c r="A707" s="87">
        <v>38252</v>
      </c>
      <c r="B707" s="39">
        <v>5.8069390624999828E-2</v>
      </c>
      <c r="C707" s="39">
        <v>6.6023210255999887E-2</v>
      </c>
      <c r="D707" s="40">
        <f t="shared" si="40"/>
        <v>7.9538196310000586E-3</v>
      </c>
      <c r="E707" s="39">
        <f t="shared" si="41"/>
        <v>1.8713023768564048E-3</v>
      </c>
      <c r="F707" s="40">
        <f t="shared" si="42"/>
        <v>9.8251220078564641E-3</v>
      </c>
      <c r="H707" s="39">
        <f t="shared" si="43"/>
        <v>9.8251220078564641E-3</v>
      </c>
      <c r="L707" s="39"/>
      <c r="M707" s="39"/>
    </row>
    <row r="708" spans="1:13" x14ac:dyDescent="0.2">
      <c r="A708" s="87">
        <v>38253</v>
      </c>
      <c r="B708" s="39">
        <v>5.7915102500000204E-2</v>
      </c>
      <c r="C708" s="39">
        <v>6.5805367262250281E-2</v>
      </c>
      <c r="D708" s="40">
        <f t="shared" si="40"/>
        <v>7.8902647622500766E-3</v>
      </c>
      <c r="E708" s="39">
        <f t="shared" si="41"/>
        <v>1.8659383459339062E-3</v>
      </c>
      <c r="F708" s="40">
        <f t="shared" si="42"/>
        <v>9.7562031081839824E-3</v>
      </c>
      <c r="H708" s="39">
        <f t="shared" si="43"/>
        <v>9.7562031081839824E-3</v>
      </c>
      <c r="L708" s="39"/>
      <c r="M708" s="39"/>
    </row>
    <row r="709" spans="1:13" x14ac:dyDescent="0.2">
      <c r="A709" s="87">
        <v>38254</v>
      </c>
      <c r="B709" s="39">
        <v>5.8429439999999833E-2</v>
      </c>
      <c r="C709" s="39">
        <v>6.6205967756249873E-2</v>
      </c>
      <c r="D709" s="40">
        <f t="shared" si="40"/>
        <v>7.7765277562500401E-3</v>
      </c>
      <c r="E709" s="39">
        <f t="shared" si="41"/>
        <v>1.8563389426275033E-3</v>
      </c>
      <c r="F709" s="40">
        <f t="shared" si="42"/>
        <v>9.632866698877543E-3</v>
      </c>
      <c r="H709" s="39">
        <f t="shared" si="43"/>
        <v>9.632866698877543E-3</v>
      </c>
      <c r="L709" s="39"/>
      <c r="M709" s="39"/>
    </row>
    <row r="710" spans="1:13" x14ac:dyDescent="0.2">
      <c r="A710" s="87">
        <v>38257</v>
      </c>
      <c r="B710" s="39">
        <v>5.87381025E-2</v>
      </c>
      <c r="C710" s="39">
        <v>6.6495107656249886E-2</v>
      </c>
      <c r="D710" s="40">
        <f t="shared" ref="D710:D773" si="44">C710-B710</f>
        <v>7.7570051562498854E-3</v>
      </c>
      <c r="E710" s="39">
        <f t="shared" ref="E710:E773" si="45">$B$1+$B$2*D710</f>
        <v>1.8546912351874903E-3</v>
      </c>
      <c r="F710" s="40">
        <f t="shared" ref="F710:F773" si="46">D710+E710</f>
        <v>9.611696391437375E-3</v>
      </c>
      <c r="H710" s="39">
        <f t="shared" ref="H710:H773" si="47">AVERAGE(F710:G710)</f>
        <v>9.611696391437375E-3</v>
      </c>
      <c r="L710" s="39"/>
      <c r="M710" s="39"/>
    </row>
    <row r="711" spans="1:13" x14ac:dyDescent="0.2">
      <c r="A711" s="87">
        <v>38258</v>
      </c>
      <c r="B711" s="39">
        <v>5.8223689999999939E-2</v>
      </c>
      <c r="C711" s="39">
        <v>6.596745684899985E-2</v>
      </c>
      <c r="D711" s="40">
        <f t="shared" si="44"/>
        <v>7.7437668489999112E-3</v>
      </c>
      <c r="E711" s="39">
        <f t="shared" si="45"/>
        <v>1.8535739220555923E-3</v>
      </c>
      <c r="F711" s="40">
        <f t="shared" si="46"/>
        <v>9.5973407710555035E-3</v>
      </c>
      <c r="H711" s="39">
        <f t="shared" si="47"/>
        <v>9.5973407710555035E-3</v>
      </c>
      <c r="L711" s="39"/>
      <c r="M711" s="39"/>
    </row>
    <row r="712" spans="1:13" x14ac:dyDescent="0.2">
      <c r="A712" s="87">
        <v>38259</v>
      </c>
      <c r="B712" s="39">
        <v>5.87381025E-2</v>
      </c>
      <c r="C712" s="39">
        <v>6.6568431504000047E-2</v>
      </c>
      <c r="D712" s="40">
        <f t="shared" si="44"/>
        <v>7.8303290040000473E-3</v>
      </c>
      <c r="E712" s="39">
        <f t="shared" si="45"/>
        <v>1.8608797679376039E-3</v>
      </c>
      <c r="F712" s="40">
        <f t="shared" si="46"/>
        <v>9.6912087719376507E-3</v>
      </c>
      <c r="H712" s="39">
        <f t="shared" si="47"/>
        <v>9.6912087719376507E-3</v>
      </c>
      <c r="L712" s="39"/>
      <c r="M712" s="39"/>
    </row>
    <row r="713" spans="1:13" x14ac:dyDescent="0.2">
      <c r="A713" s="87">
        <v>38260</v>
      </c>
      <c r="B713" s="39">
        <v>5.9149722499999946E-2</v>
      </c>
      <c r="C713" s="39">
        <v>6.7095198008999768E-2</v>
      </c>
      <c r="D713" s="40">
        <f t="shared" si="44"/>
        <v>7.9454755089998219E-3</v>
      </c>
      <c r="E713" s="39">
        <f t="shared" si="45"/>
        <v>1.870598132959585E-3</v>
      </c>
      <c r="F713" s="40">
        <f t="shared" si="46"/>
        <v>9.8160736419594073E-3</v>
      </c>
      <c r="H713" s="39">
        <f t="shared" si="47"/>
        <v>9.8160736419594073E-3</v>
      </c>
      <c r="L713" s="39"/>
      <c r="M713" s="39"/>
    </row>
    <row r="714" spans="1:13" x14ac:dyDescent="0.2">
      <c r="A714" s="87">
        <v>38261</v>
      </c>
      <c r="B714" s="39">
        <v>5.8892450625000148E-2</v>
      </c>
      <c r="C714" s="39">
        <v>6.6904101010250239E-2</v>
      </c>
      <c r="D714" s="40">
        <f t="shared" si="44"/>
        <v>8.0116503852500909E-3</v>
      </c>
      <c r="E714" s="39">
        <f t="shared" si="45"/>
        <v>1.8761832925151076E-3</v>
      </c>
      <c r="F714" s="40">
        <f t="shared" si="46"/>
        <v>9.8878336777651985E-3</v>
      </c>
      <c r="H714" s="39">
        <f t="shared" si="47"/>
        <v>9.8878336777651985E-3</v>
      </c>
      <c r="L714" s="39"/>
      <c r="M714" s="39"/>
    </row>
    <row r="715" spans="1:13" x14ac:dyDescent="0.2">
      <c r="A715" s="87">
        <v>38265</v>
      </c>
      <c r="B715" s="39">
        <v>5.9149722499999946E-2</v>
      </c>
      <c r="C715" s="39">
        <v>6.7052845306249775E-2</v>
      </c>
      <c r="D715" s="40">
        <f t="shared" si="44"/>
        <v>7.9031228062498293E-3</v>
      </c>
      <c r="E715" s="39">
        <f t="shared" si="45"/>
        <v>1.8670235648474854E-3</v>
      </c>
      <c r="F715" s="40">
        <f t="shared" si="46"/>
        <v>9.7701463710973147E-3</v>
      </c>
      <c r="H715" s="39">
        <f t="shared" si="47"/>
        <v>9.7701463710973147E-3</v>
      </c>
      <c r="L715" s="39"/>
      <c r="M715" s="39"/>
    </row>
    <row r="716" spans="1:13" x14ac:dyDescent="0.2">
      <c r="A716" s="87">
        <v>38266</v>
      </c>
      <c r="B716" s="39">
        <v>5.9201180624999905E-2</v>
      </c>
      <c r="C716" s="39">
        <v>6.7117924196000267E-2</v>
      </c>
      <c r="D716" s="40">
        <f t="shared" si="44"/>
        <v>7.916743571000362E-3</v>
      </c>
      <c r="E716" s="39">
        <f t="shared" si="45"/>
        <v>1.8681731573924306E-3</v>
      </c>
      <c r="F716" s="40">
        <f t="shared" si="46"/>
        <v>9.7849167283927917E-3</v>
      </c>
      <c r="H716" s="39">
        <f t="shared" si="47"/>
        <v>9.7849167283927917E-3</v>
      </c>
      <c r="L716" s="39"/>
      <c r="M716" s="39"/>
    </row>
    <row r="717" spans="1:13" x14ac:dyDescent="0.2">
      <c r="A717" s="87">
        <v>38267</v>
      </c>
      <c r="B717" s="39">
        <v>5.9561422500000072E-2</v>
      </c>
      <c r="C717" s="39">
        <v>6.7441282070249908E-2</v>
      </c>
      <c r="D717" s="40">
        <f t="shared" si="44"/>
        <v>7.8798595702498364E-3</v>
      </c>
      <c r="E717" s="39">
        <f t="shared" si="45"/>
        <v>1.8650601477290861E-3</v>
      </c>
      <c r="F717" s="40">
        <f t="shared" si="46"/>
        <v>9.7449197179789223E-3</v>
      </c>
      <c r="H717" s="39">
        <f t="shared" si="47"/>
        <v>9.7449197179789223E-3</v>
      </c>
      <c r="L717" s="39"/>
      <c r="M717" s="39"/>
    </row>
    <row r="718" spans="1:13" x14ac:dyDescent="0.2">
      <c r="A718" s="87">
        <v>38268</v>
      </c>
      <c r="B718" s="39">
        <v>5.9818775624999931E-2</v>
      </c>
      <c r="C718" s="39">
        <v>6.7645859630250049E-2</v>
      </c>
      <c r="D718" s="40">
        <f t="shared" si="44"/>
        <v>7.8270840052501178E-3</v>
      </c>
      <c r="E718" s="39">
        <f t="shared" si="45"/>
        <v>1.8606058900431099E-3</v>
      </c>
      <c r="F718" s="40">
        <f t="shared" si="46"/>
        <v>9.6876898952932278E-3</v>
      </c>
      <c r="H718" s="39">
        <f t="shared" si="47"/>
        <v>9.6876898952932278E-3</v>
      </c>
      <c r="L718" s="39"/>
      <c r="M718" s="39"/>
    </row>
    <row r="719" spans="1:13" x14ac:dyDescent="0.2">
      <c r="A719" s="87">
        <v>38271</v>
      </c>
      <c r="B719" s="39">
        <v>5.8995355625000023E-2</v>
      </c>
      <c r="C719" s="39">
        <v>6.6769826870250126E-2</v>
      </c>
      <c r="D719" s="40">
        <f t="shared" si="44"/>
        <v>7.774471245250103E-3</v>
      </c>
      <c r="E719" s="39">
        <f t="shared" si="45"/>
        <v>1.8561653730991086E-3</v>
      </c>
      <c r="F719" s="40">
        <f t="shared" si="46"/>
        <v>9.6306366183492118E-3</v>
      </c>
      <c r="H719" s="39">
        <f t="shared" si="47"/>
        <v>9.6306366183492118E-3</v>
      </c>
      <c r="L719" s="39"/>
      <c r="M719" s="39"/>
    </row>
    <row r="720" spans="1:13" x14ac:dyDescent="0.2">
      <c r="A720" s="87">
        <v>38272</v>
      </c>
      <c r="B720" s="39">
        <v>5.87381025E-2</v>
      </c>
      <c r="C720" s="39">
        <v>6.6676872800250031E-2</v>
      </c>
      <c r="D720" s="40">
        <f t="shared" si="44"/>
        <v>7.9387703002500309E-3</v>
      </c>
      <c r="E720" s="39">
        <f t="shared" si="45"/>
        <v>1.8700322133411024E-3</v>
      </c>
      <c r="F720" s="40">
        <f t="shared" si="46"/>
        <v>9.8088025135911333E-3</v>
      </c>
      <c r="H720" s="39">
        <f t="shared" si="47"/>
        <v>9.8088025135911333E-3</v>
      </c>
      <c r="L720" s="39"/>
      <c r="M720" s="39"/>
    </row>
    <row r="721" spans="1:13" x14ac:dyDescent="0.2">
      <c r="A721" s="87">
        <v>38273</v>
      </c>
      <c r="B721" s="39">
        <v>5.878955062500002E-2</v>
      </c>
      <c r="C721" s="39">
        <v>6.6506467524000135E-2</v>
      </c>
      <c r="D721" s="40">
        <f t="shared" si="44"/>
        <v>7.7169168990001147E-3</v>
      </c>
      <c r="E721" s="39">
        <f t="shared" si="45"/>
        <v>1.8513077862756097E-3</v>
      </c>
      <c r="F721" s="40">
        <f t="shared" si="46"/>
        <v>9.5682246852757252E-3</v>
      </c>
      <c r="H721" s="39">
        <f t="shared" si="47"/>
        <v>9.5682246852757252E-3</v>
      </c>
      <c r="L721" s="39"/>
      <c r="M721" s="39"/>
    </row>
    <row r="722" spans="1:13" x14ac:dyDescent="0.2">
      <c r="A722" s="87">
        <v>38274</v>
      </c>
      <c r="B722" s="39">
        <v>5.8223689999999939E-2</v>
      </c>
      <c r="C722" s="39">
        <v>6.6022177772250279E-2</v>
      </c>
      <c r="D722" s="40">
        <f t="shared" si="44"/>
        <v>7.7984877722503398E-3</v>
      </c>
      <c r="E722" s="39">
        <f t="shared" si="45"/>
        <v>1.8581923679779286E-3</v>
      </c>
      <c r="F722" s="40">
        <f t="shared" si="46"/>
        <v>9.6566801402282691E-3</v>
      </c>
      <c r="H722" s="39">
        <f t="shared" si="47"/>
        <v>9.6566801402282691E-3</v>
      </c>
      <c r="L722" s="39"/>
      <c r="M722" s="39"/>
    </row>
    <row r="723" spans="1:13" x14ac:dyDescent="0.2">
      <c r="A723" s="87">
        <v>38275</v>
      </c>
      <c r="B723" s="39">
        <v>5.7863675624999722E-2</v>
      </c>
      <c r="C723" s="39">
        <v>6.5624708681000232E-2</v>
      </c>
      <c r="D723" s="40">
        <f t="shared" si="44"/>
        <v>7.7610330560005103E-3</v>
      </c>
      <c r="E723" s="39">
        <f t="shared" si="45"/>
        <v>1.8550311899264431E-3</v>
      </c>
      <c r="F723" s="40">
        <f t="shared" si="46"/>
        <v>9.616064245926953E-3</v>
      </c>
      <c r="H723" s="39">
        <f t="shared" si="47"/>
        <v>9.616064245926953E-3</v>
      </c>
      <c r="L723" s="39"/>
      <c r="M723" s="39"/>
    </row>
    <row r="724" spans="1:13" x14ac:dyDescent="0.2">
      <c r="A724" s="87">
        <v>38278</v>
      </c>
      <c r="B724" s="39">
        <v>5.8069390624999828E-2</v>
      </c>
      <c r="C724" s="39">
        <v>6.5693873300250116E-2</v>
      </c>
      <c r="D724" s="40">
        <f t="shared" si="44"/>
        <v>7.6244826752502881E-3</v>
      </c>
      <c r="E724" s="39">
        <f t="shared" si="45"/>
        <v>1.8435063377911242E-3</v>
      </c>
      <c r="F724" s="40">
        <f t="shared" si="46"/>
        <v>9.467989013041413E-3</v>
      </c>
      <c r="H724" s="39">
        <f t="shared" si="47"/>
        <v>9.467989013041413E-3</v>
      </c>
      <c r="L724" s="39"/>
      <c r="M724" s="39"/>
    </row>
    <row r="725" spans="1:13" x14ac:dyDescent="0.2">
      <c r="A725" s="87">
        <v>38279</v>
      </c>
      <c r="B725" s="39">
        <v>5.7966530625000123E-2</v>
      </c>
      <c r="C725" s="39">
        <v>6.5662903790250082E-2</v>
      </c>
      <c r="D725" s="40">
        <f t="shared" si="44"/>
        <v>7.696373165249959E-3</v>
      </c>
      <c r="E725" s="39">
        <f t="shared" si="45"/>
        <v>1.8495738951470964E-3</v>
      </c>
      <c r="F725" s="40">
        <f t="shared" si="46"/>
        <v>9.5459470603970545E-3</v>
      </c>
      <c r="H725" s="39">
        <f t="shared" si="47"/>
        <v>9.5459470603970545E-3</v>
      </c>
      <c r="L725" s="39"/>
      <c r="M725" s="39"/>
    </row>
    <row r="726" spans="1:13" x14ac:dyDescent="0.2">
      <c r="A726" s="87">
        <v>38280</v>
      </c>
      <c r="B726" s="39">
        <v>5.7812250000000009E-2</v>
      </c>
      <c r="C726" s="39">
        <v>6.5336718952249795E-2</v>
      </c>
      <c r="D726" s="40">
        <f t="shared" si="44"/>
        <v>7.5244689522497854E-3</v>
      </c>
      <c r="E726" s="39">
        <f t="shared" si="45"/>
        <v>1.8350651795698818E-3</v>
      </c>
      <c r="F726" s="40">
        <f t="shared" si="46"/>
        <v>9.3595341318196672E-3</v>
      </c>
      <c r="H726" s="39">
        <f t="shared" si="47"/>
        <v>9.3595341318196672E-3</v>
      </c>
      <c r="L726" s="39"/>
      <c r="M726" s="39"/>
    </row>
    <row r="727" spans="1:13" x14ac:dyDescent="0.2">
      <c r="A727" s="87">
        <v>38281</v>
      </c>
      <c r="B727" s="39">
        <v>5.7606559999999973E-2</v>
      </c>
      <c r="C727" s="39">
        <v>6.5264469572250183E-2</v>
      </c>
      <c r="D727" s="40">
        <f t="shared" si="44"/>
        <v>7.65790957225021E-3</v>
      </c>
      <c r="E727" s="39">
        <f t="shared" si="45"/>
        <v>1.8463275678979175E-3</v>
      </c>
      <c r="F727" s="40">
        <f t="shared" si="46"/>
        <v>9.5042371401481279E-3</v>
      </c>
      <c r="H727" s="39">
        <f t="shared" si="47"/>
        <v>9.5042371401481279E-3</v>
      </c>
      <c r="L727" s="39"/>
      <c r="M727" s="39"/>
    </row>
    <row r="728" spans="1:13" x14ac:dyDescent="0.2">
      <c r="A728" s="87">
        <v>38282</v>
      </c>
      <c r="B728" s="39">
        <v>5.8120822500000058E-2</v>
      </c>
      <c r="C728" s="39">
        <v>6.581672345599987E-2</v>
      </c>
      <c r="D728" s="40">
        <f t="shared" si="44"/>
        <v>7.6959009559998126E-3</v>
      </c>
      <c r="E728" s="39">
        <f t="shared" si="45"/>
        <v>1.8495340406863841E-3</v>
      </c>
      <c r="F728" s="40">
        <f t="shared" si="46"/>
        <v>9.5454349966861973E-3</v>
      </c>
      <c r="H728" s="39">
        <f t="shared" si="47"/>
        <v>9.5454349966861973E-3</v>
      </c>
      <c r="L728" s="39"/>
      <c r="M728" s="39"/>
    </row>
    <row r="729" spans="1:13" x14ac:dyDescent="0.2">
      <c r="A729" s="87">
        <v>38285</v>
      </c>
      <c r="B729" s="39">
        <v>5.7555140625000112E-2</v>
      </c>
      <c r="C729" s="39">
        <v>6.5154035968999935E-2</v>
      </c>
      <c r="D729" s="40">
        <f t="shared" si="44"/>
        <v>7.598895343999823E-3</v>
      </c>
      <c r="E729" s="39">
        <f t="shared" si="45"/>
        <v>1.8413467670335849E-3</v>
      </c>
      <c r="F729" s="40">
        <f t="shared" si="46"/>
        <v>9.4402421110334079E-3</v>
      </c>
      <c r="H729" s="39">
        <f t="shared" si="47"/>
        <v>9.4402421110334079E-3</v>
      </c>
      <c r="L729" s="39"/>
      <c r="M729" s="39"/>
    </row>
    <row r="730" spans="1:13" x14ac:dyDescent="0.2">
      <c r="A730" s="87">
        <v>38286</v>
      </c>
      <c r="B730" s="39">
        <v>5.7966530625000123E-2</v>
      </c>
      <c r="C730" s="39">
        <v>6.5555546306250045E-2</v>
      </c>
      <c r="D730" s="40">
        <f t="shared" si="44"/>
        <v>7.5890156812499221E-3</v>
      </c>
      <c r="E730" s="39">
        <f t="shared" si="45"/>
        <v>1.8405129234974932E-3</v>
      </c>
      <c r="F730" s="40">
        <f t="shared" si="46"/>
        <v>9.4295286047474149E-3</v>
      </c>
      <c r="H730" s="39">
        <f t="shared" si="47"/>
        <v>9.4295286047474149E-3</v>
      </c>
      <c r="L730" s="39"/>
      <c r="M730" s="39"/>
    </row>
    <row r="731" spans="1:13" x14ac:dyDescent="0.2">
      <c r="A731" s="87">
        <v>38287</v>
      </c>
      <c r="B731" s="39">
        <v>5.7915102500000204E-2</v>
      </c>
      <c r="C731" s="39">
        <v>6.5404842040250211E-2</v>
      </c>
      <c r="D731" s="40">
        <f t="shared" si="44"/>
        <v>7.4897395402500067E-3</v>
      </c>
      <c r="E731" s="39">
        <f t="shared" si="45"/>
        <v>1.8321340171971005E-3</v>
      </c>
      <c r="F731" s="40">
        <f t="shared" si="46"/>
        <v>9.3218735574471072E-3</v>
      </c>
      <c r="H731" s="39">
        <f t="shared" si="47"/>
        <v>9.3218735574471072E-3</v>
      </c>
      <c r="L731" s="39"/>
      <c r="M731" s="39"/>
    </row>
    <row r="732" spans="1:13" x14ac:dyDescent="0.2">
      <c r="A732" s="87">
        <v>38288</v>
      </c>
      <c r="B732" s="39">
        <v>5.8429439999999833E-2</v>
      </c>
      <c r="C732" s="39">
        <v>6.5488450624999972E-2</v>
      </c>
      <c r="D732" s="40">
        <f t="shared" si="44"/>
        <v>7.0590106250001394E-3</v>
      </c>
      <c r="E732" s="39">
        <f t="shared" si="45"/>
        <v>1.7957804967500116E-3</v>
      </c>
      <c r="F732" s="40">
        <f t="shared" si="46"/>
        <v>8.8547911217501506E-3</v>
      </c>
      <c r="H732" s="39">
        <f t="shared" si="47"/>
        <v>8.8547911217501506E-3</v>
      </c>
      <c r="L732" s="39"/>
      <c r="M732" s="39"/>
    </row>
    <row r="733" spans="1:13" x14ac:dyDescent="0.2">
      <c r="A733" s="87">
        <v>38289</v>
      </c>
      <c r="B733" s="39">
        <v>5.848088062500012E-2</v>
      </c>
      <c r="C733" s="39">
        <v>6.555038502499988E-2</v>
      </c>
      <c r="D733" s="40">
        <f t="shared" si="44"/>
        <v>7.0695043999997598E-3</v>
      </c>
      <c r="E733" s="39">
        <f t="shared" si="45"/>
        <v>1.7966661713599797E-3</v>
      </c>
      <c r="F733" s="40">
        <f t="shared" si="46"/>
        <v>8.8661705713597404E-3</v>
      </c>
      <c r="H733" s="39">
        <f t="shared" si="47"/>
        <v>8.8661705713597404E-3</v>
      </c>
      <c r="L733" s="39"/>
      <c r="M733" s="39"/>
    </row>
    <row r="734" spans="1:13" x14ac:dyDescent="0.2">
      <c r="A734" s="87">
        <v>38292</v>
      </c>
      <c r="B734" s="39">
        <v>5.8120822500000058E-2</v>
      </c>
      <c r="C734" s="39">
        <v>6.5206671832249929E-2</v>
      </c>
      <c r="D734" s="40">
        <f t="shared" si="44"/>
        <v>7.0858493322498717E-3</v>
      </c>
      <c r="E734" s="39">
        <f t="shared" si="45"/>
        <v>1.798045683641889E-3</v>
      </c>
      <c r="F734" s="40">
        <f t="shared" si="46"/>
        <v>8.8838950158917612E-3</v>
      </c>
      <c r="H734" s="39">
        <f t="shared" si="47"/>
        <v>8.8838950158917612E-3</v>
      </c>
      <c r="L734" s="39"/>
      <c r="M734" s="39"/>
    </row>
    <row r="735" spans="1:13" x14ac:dyDescent="0.2">
      <c r="A735" s="87">
        <v>38293</v>
      </c>
      <c r="B735" s="39">
        <v>5.8326562500000012E-2</v>
      </c>
      <c r="C735" s="39">
        <v>6.5453355263999979E-2</v>
      </c>
      <c r="D735" s="40">
        <f t="shared" si="44"/>
        <v>7.1267927639999673E-3</v>
      </c>
      <c r="E735" s="39">
        <f t="shared" si="45"/>
        <v>1.8015013092815971E-3</v>
      </c>
      <c r="F735" s="40">
        <f t="shared" si="46"/>
        <v>8.9282940732815647E-3</v>
      </c>
      <c r="H735" s="39">
        <f t="shared" si="47"/>
        <v>8.9282940732815647E-3</v>
      </c>
      <c r="L735" s="39"/>
      <c r="M735" s="39"/>
    </row>
    <row r="736" spans="1:13" x14ac:dyDescent="0.2">
      <c r="A736" s="87">
        <v>38294</v>
      </c>
      <c r="B736" s="39">
        <v>5.87381025E-2</v>
      </c>
      <c r="C736" s="39">
        <v>6.5758910736000153E-2</v>
      </c>
      <c r="D736" s="40">
        <f t="shared" si="44"/>
        <v>7.0208082360001534E-3</v>
      </c>
      <c r="E736" s="39">
        <f t="shared" si="45"/>
        <v>1.7925562151184129E-3</v>
      </c>
      <c r="F736" s="40">
        <f t="shared" si="46"/>
        <v>8.8133644511185667E-3</v>
      </c>
      <c r="H736" s="39">
        <f t="shared" si="47"/>
        <v>8.8133644511185667E-3</v>
      </c>
      <c r="L736" s="39"/>
      <c r="M736" s="39"/>
    </row>
    <row r="737" spans="1:13" x14ac:dyDescent="0.2">
      <c r="A737" s="87">
        <v>38295</v>
      </c>
      <c r="B737" s="39">
        <v>5.8532322500000067E-2</v>
      </c>
      <c r="C737" s="39">
        <v>6.5691808652249994E-2</v>
      </c>
      <c r="D737" s="40">
        <f t="shared" si="44"/>
        <v>7.1594861522499276E-3</v>
      </c>
      <c r="E737" s="39">
        <f t="shared" si="45"/>
        <v>1.8042606312498937E-3</v>
      </c>
      <c r="F737" s="40">
        <f t="shared" si="46"/>
        <v>8.9637467834998222E-3</v>
      </c>
      <c r="H737" s="39">
        <f t="shared" si="47"/>
        <v>8.9637467834998222E-3</v>
      </c>
      <c r="L737" s="39"/>
      <c r="M737" s="39"/>
    </row>
    <row r="738" spans="1:13" x14ac:dyDescent="0.2">
      <c r="A738" s="87">
        <v>38296</v>
      </c>
      <c r="B738" s="39">
        <v>5.8429439999999833E-2</v>
      </c>
      <c r="C738" s="39">
        <v>6.5534901256250055E-2</v>
      </c>
      <c r="D738" s="40">
        <f t="shared" si="44"/>
        <v>7.1054612562502228E-3</v>
      </c>
      <c r="E738" s="39">
        <f t="shared" si="45"/>
        <v>1.7997009300275188E-3</v>
      </c>
      <c r="F738" s="40">
        <f t="shared" si="46"/>
        <v>8.9051621862777409E-3</v>
      </c>
      <c r="H738" s="39">
        <f t="shared" si="47"/>
        <v>8.9051621862777409E-3</v>
      </c>
      <c r="L738" s="39"/>
      <c r="M738" s="39"/>
    </row>
    <row r="739" spans="1:13" x14ac:dyDescent="0.2">
      <c r="A739" s="87">
        <v>38299</v>
      </c>
      <c r="B739" s="39">
        <v>5.9304100625000133E-2</v>
      </c>
      <c r="C739" s="39">
        <v>6.642385168399989E-2</v>
      </c>
      <c r="D739" s="40">
        <f t="shared" si="44"/>
        <v>7.119751058999757E-3</v>
      </c>
      <c r="E739" s="39">
        <f t="shared" si="45"/>
        <v>1.8009069893795793E-3</v>
      </c>
      <c r="F739" s="40">
        <f t="shared" si="46"/>
        <v>8.9206580483793367E-3</v>
      </c>
      <c r="H739" s="39">
        <f t="shared" si="47"/>
        <v>8.9206580483793367E-3</v>
      </c>
      <c r="L739" s="39"/>
      <c r="M739" s="39"/>
    </row>
    <row r="740" spans="1:13" x14ac:dyDescent="0.2">
      <c r="A740" s="87">
        <v>38300</v>
      </c>
      <c r="B740" s="39">
        <v>5.9355562499999959E-2</v>
      </c>
      <c r="C740" s="39">
        <v>6.6462061112249726E-2</v>
      </c>
      <c r="D740" s="40">
        <f t="shared" si="44"/>
        <v>7.1064986122497675E-3</v>
      </c>
      <c r="E740" s="39">
        <f t="shared" si="45"/>
        <v>1.7997884828738803E-3</v>
      </c>
      <c r="F740" s="40">
        <f t="shared" si="46"/>
        <v>8.9062870951236474E-3</v>
      </c>
      <c r="H740" s="39">
        <f t="shared" si="47"/>
        <v>8.9062870951236474E-3</v>
      </c>
      <c r="L740" s="39"/>
      <c r="M740" s="39"/>
    </row>
    <row r="741" spans="1:13" x14ac:dyDescent="0.2">
      <c r="A741" s="87">
        <v>38301</v>
      </c>
      <c r="B741" s="39">
        <v>5.9509955625000055E-2</v>
      </c>
      <c r="C741" s="39">
        <v>6.6579791762250151E-2</v>
      </c>
      <c r="D741" s="40">
        <f t="shared" si="44"/>
        <v>7.0698361372500962E-3</v>
      </c>
      <c r="E741" s="39">
        <f t="shared" si="45"/>
        <v>1.7966941699839082E-3</v>
      </c>
      <c r="F741" s="40">
        <f t="shared" si="46"/>
        <v>8.8665303072340048E-3</v>
      </c>
      <c r="H741" s="39">
        <f t="shared" si="47"/>
        <v>8.8665303072340048E-3</v>
      </c>
      <c r="L741" s="39"/>
      <c r="M741" s="39"/>
    </row>
    <row r="742" spans="1:13" x14ac:dyDescent="0.2">
      <c r="A742" s="87">
        <v>38302</v>
      </c>
      <c r="B742" s="39">
        <v>5.9870250000000125E-2</v>
      </c>
      <c r="C742" s="39">
        <v>6.6850390340249977E-2</v>
      </c>
      <c r="D742" s="40">
        <f t="shared" si="44"/>
        <v>6.9801403402498519E-3</v>
      </c>
      <c r="E742" s="39">
        <f t="shared" si="45"/>
        <v>1.7891238447170874E-3</v>
      </c>
      <c r="F742" s="40">
        <f t="shared" si="46"/>
        <v>8.7692641849669399E-3</v>
      </c>
      <c r="H742" s="39">
        <f t="shared" si="47"/>
        <v>8.7692641849669399E-3</v>
      </c>
      <c r="L742" s="39"/>
      <c r="M742" s="39"/>
    </row>
    <row r="743" spans="1:13" x14ac:dyDescent="0.2">
      <c r="A743" s="87">
        <v>38303</v>
      </c>
      <c r="B743" s="39">
        <v>5.9870250000000125E-2</v>
      </c>
      <c r="C743" s="39">
        <v>6.6770859715999942E-2</v>
      </c>
      <c r="D743" s="40">
        <f t="shared" si="44"/>
        <v>6.900609715999817E-3</v>
      </c>
      <c r="E743" s="39">
        <f t="shared" si="45"/>
        <v>1.7824114600303845E-3</v>
      </c>
      <c r="F743" s="40">
        <f t="shared" si="46"/>
        <v>8.6830211760302017E-3</v>
      </c>
      <c r="H743" s="39">
        <f t="shared" si="47"/>
        <v>8.6830211760302017E-3</v>
      </c>
      <c r="L743" s="39"/>
      <c r="M743" s="39"/>
    </row>
    <row r="744" spans="1:13" x14ac:dyDescent="0.2">
      <c r="A744" s="87">
        <v>38306</v>
      </c>
      <c r="B744" s="39">
        <v>5.9561422500000072E-2</v>
      </c>
      <c r="C744" s="39">
        <v>6.6503369372250098E-2</v>
      </c>
      <c r="D744" s="40">
        <f t="shared" si="44"/>
        <v>6.9419468722500266E-3</v>
      </c>
      <c r="E744" s="39">
        <f t="shared" si="45"/>
        <v>1.7859003160179022E-3</v>
      </c>
      <c r="F744" s="40">
        <f t="shared" si="46"/>
        <v>8.7278471882679294E-3</v>
      </c>
      <c r="H744" s="39">
        <f t="shared" si="47"/>
        <v>8.7278471882679294E-3</v>
      </c>
      <c r="L744" s="39"/>
      <c r="M744" s="39"/>
    </row>
    <row r="745" spans="1:13" x14ac:dyDescent="0.2">
      <c r="A745" s="87">
        <v>38307</v>
      </c>
      <c r="B745" s="39">
        <v>5.9612890624999748E-2</v>
      </c>
      <c r="C745" s="39">
        <v>6.6516794729000184E-2</v>
      </c>
      <c r="D745" s="40">
        <f t="shared" si="44"/>
        <v>6.9039041040004356E-3</v>
      </c>
      <c r="E745" s="39">
        <f t="shared" si="45"/>
        <v>1.7826895063776367E-3</v>
      </c>
      <c r="F745" s="40">
        <f t="shared" si="46"/>
        <v>8.6865936103780721E-3</v>
      </c>
      <c r="H745" s="39">
        <f t="shared" si="47"/>
        <v>8.6865936103780721E-3</v>
      </c>
      <c r="L745" s="39"/>
      <c r="M745" s="39"/>
    </row>
    <row r="746" spans="1:13" x14ac:dyDescent="0.2">
      <c r="A746" s="87">
        <v>38308</v>
      </c>
      <c r="B746" s="39">
        <v>5.9612890624999748E-2</v>
      </c>
      <c r="C746" s="39">
        <v>6.6466191902250005E-2</v>
      </c>
      <c r="D746" s="40">
        <f t="shared" si="44"/>
        <v>6.8533012772502566E-3</v>
      </c>
      <c r="E746" s="39">
        <f t="shared" si="45"/>
        <v>1.7784186277999216E-3</v>
      </c>
      <c r="F746" s="40">
        <f t="shared" si="46"/>
        <v>8.6317199050501784E-3</v>
      </c>
      <c r="H746" s="39">
        <f t="shared" si="47"/>
        <v>8.6317199050501784E-3</v>
      </c>
      <c r="L746" s="39"/>
      <c r="M746" s="39"/>
    </row>
    <row r="747" spans="1:13" x14ac:dyDescent="0.2">
      <c r="A747" s="87">
        <v>38309</v>
      </c>
      <c r="B747" s="39">
        <v>5.8995355625000023E-2</v>
      </c>
      <c r="C747" s="39">
        <v>6.5856986812250051E-2</v>
      </c>
      <c r="D747" s="40">
        <f t="shared" si="44"/>
        <v>6.861631187250028E-3</v>
      </c>
      <c r="E747" s="39">
        <f t="shared" si="45"/>
        <v>1.7791216722039022E-3</v>
      </c>
      <c r="F747" s="40">
        <f t="shared" si="46"/>
        <v>8.6407528594539297E-3</v>
      </c>
      <c r="H747" s="39">
        <f t="shared" si="47"/>
        <v>8.6407528594539297E-3</v>
      </c>
      <c r="L747" s="39"/>
      <c r="M747" s="39"/>
    </row>
    <row r="748" spans="1:13" x14ac:dyDescent="0.2">
      <c r="A748" s="87">
        <v>38310</v>
      </c>
      <c r="B748" s="39">
        <v>5.8429439999999833E-2</v>
      </c>
      <c r="C748" s="39">
        <v>6.5246923664000089E-2</v>
      </c>
      <c r="D748" s="40">
        <f t="shared" si="44"/>
        <v>6.8174836640002567E-3</v>
      </c>
      <c r="E748" s="39">
        <f t="shared" si="45"/>
        <v>1.7753956212416214E-3</v>
      </c>
      <c r="F748" s="40">
        <f t="shared" si="46"/>
        <v>8.5928792852418782E-3</v>
      </c>
      <c r="H748" s="39">
        <f t="shared" si="47"/>
        <v>8.5928792852418782E-3</v>
      </c>
      <c r="L748" s="39"/>
      <c r="M748" s="39"/>
    </row>
    <row r="749" spans="1:13" x14ac:dyDescent="0.2">
      <c r="A749" s="87">
        <v>38313</v>
      </c>
      <c r="B749" s="39">
        <v>5.8635209999999827E-2</v>
      </c>
      <c r="C749" s="39">
        <v>6.5530772270249837E-2</v>
      </c>
      <c r="D749" s="40">
        <f t="shared" si="44"/>
        <v>6.8955622702500108E-3</v>
      </c>
      <c r="E749" s="39">
        <f t="shared" si="45"/>
        <v>1.7819854556091008E-3</v>
      </c>
      <c r="F749" s="40">
        <f t="shared" si="46"/>
        <v>8.6775477258591114E-3</v>
      </c>
      <c r="H749" s="39">
        <f t="shared" si="47"/>
        <v>8.6775477258591114E-3</v>
      </c>
      <c r="L749" s="39"/>
      <c r="M749" s="39"/>
    </row>
    <row r="750" spans="1:13" x14ac:dyDescent="0.2">
      <c r="A750" s="87">
        <v>38314</v>
      </c>
      <c r="B750" s="39">
        <v>5.848088062500012E-2</v>
      </c>
      <c r="C750" s="39">
        <v>6.5427550220250152E-2</v>
      </c>
      <c r="D750" s="40">
        <f t="shared" si="44"/>
        <v>6.9466695952500324E-3</v>
      </c>
      <c r="E750" s="39">
        <f t="shared" si="45"/>
        <v>1.7862989138391027E-3</v>
      </c>
      <c r="F750" s="40">
        <f t="shared" si="46"/>
        <v>8.7329685090891344E-3</v>
      </c>
      <c r="H750" s="39">
        <f t="shared" si="47"/>
        <v>8.7329685090891344E-3</v>
      </c>
      <c r="L750" s="39"/>
      <c r="M750" s="39"/>
    </row>
    <row r="751" spans="1:13" x14ac:dyDescent="0.2">
      <c r="A751" s="87">
        <v>38315</v>
      </c>
      <c r="B751" s="39">
        <v>5.8017959999999924E-2</v>
      </c>
      <c r="C751" s="39">
        <v>6.4818641900249663E-2</v>
      </c>
      <c r="D751" s="40">
        <f t="shared" si="44"/>
        <v>6.8006819002497387E-3</v>
      </c>
      <c r="E751" s="39">
        <f t="shared" si="45"/>
        <v>1.7739775523810779E-3</v>
      </c>
      <c r="F751" s="40">
        <f t="shared" si="46"/>
        <v>8.5746594526308166E-3</v>
      </c>
      <c r="H751" s="39">
        <f t="shared" si="47"/>
        <v>8.5746594526308166E-3</v>
      </c>
      <c r="L751" s="39"/>
      <c r="M751" s="39"/>
    </row>
    <row r="752" spans="1:13" x14ac:dyDescent="0.2">
      <c r="A752" s="87">
        <v>38316</v>
      </c>
      <c r="B752" s="39">
        <v>5.7298062500000135E-2</v>
      </c>
      <c r="C752" s="39">
        <v>6.4140791183999957E-2</v>
      </c>
      <c r="D752" s="40">
        <f t="shared" si="44"/>
        <v>6.8427286839998214E-3</v>
      </c>
      <c r="E752" s="39">
        <f t="shared" si="45"/>
        <v>1.7775263009295848E-3</v>
      </c>
      <c r="F752" s="40">
        <f t="shared" si="46"/>
        <v>8.6202549849294062E-3</v>
      </c>
      <c r="H752" s="39">
        <f t="shared" si="47"/>
        <v>8.6202549849294062E-3</v>
      </c>
      <c r="L752" s="39"/>
      <c r="M752" s="39"/>
    </row>
    <row r="753" spans="1:13" x14ac:dyDescent="0.2">
      <c r="A753" s="87">
        <v>38317</v>
      </c>
      <c r="B753" s="39">
        <v>5.7246650624999784E-2</v>
      </c>
      <c r="C753" s="39">
        <v>6.4084055480250202E-2</v>
      </c>
      <c r="D753" s="40">
        <f t="shared" si="44"/>
        <v>6.8374048552504174E-3</v>
      </c>
      <c r="E753" s="39">
        <f t="shared" si="45"/>
        <v>1.7770769697831351E-3</v>
      </c>
      <c r="F753" s="40">
        <f t="shared" si="46"/>
        <v>8.6144818250335521E-3</v>
      </c>
      <c r="H753" s="39">
        <f t="shared" si="47"/>
        <v>8.6144818250335521E-3</v>
      </c>
      <c r="L753" s="39"/>
      <c r="M753" s="39"/>
    </row>
    <row r="754" spans="1:13" x14ac:dyDescent="0.2">
      <c r="A754" s="87">
        <v>38320</v>
      </c>
      <c r="B754" s="39">
        <v>5.7092422499999795E-2</v>
      </c>
      <c r="C754" s="39">
        <v>6.3818965056000154E-2</v>
      </c>
      <c r="D754" s="40">
        <f t="shared" si="44"/>
        <v>6.7265425560003589E-3</v>
      </c>
      <c r="E754" s="39">
        <f t="shared" si="45"/>
        <v>1.7677201917264303E-3</v>
      </c>
      <c r="F754" s="40">
        <f t="shared" si="46"/>
        <v>8.4942627477267892E-3</v>
      </c>
      <c r="H754" s="39">
        <f t="shared" si="47"/>
        <v>8.4942627477267892E-3</v>
      </c>
      <c r="L754" s="39"/>
      <c r="M754" s="39"/>
    </row>
    <row r="755" spans="1:13" x14ac:dyDescent="0.2">
      <c r="A755" s="87">
        <v>38321</v>
      </c>
      <c r="B755" s="39">
        <v>5.6886802499999778E-2</v>
      </c>
      <c r="C755" s="39">
        <v>6.3674571716000106E-2</v>
      </c>
      <c r="D755" s="40">
        <f t="shared" si="44"/>
        <v>6.7877692160003278E-3</v>
      </c>
      <c r="E755" s="39">
        <f t="shared" si="45"/>
        <v>1.7728877218304276E-3</v>
      </c>
      <c r="F755" s="40">
        <f t="shared" si="46"/>
        <v>8.5606569378307556E-3</v>
      </c>
      <c r="H755" s="39">
        <f t="shared" si="47"/>
        <v>8.5606569378307556E-3</v>
      </c>
      <c r="L755" s="39"/>
      <c r="M755" s="39"/>
    </row>
    <row r="756" spans="1:13" x14ac:dyDescent="0.2">
      <c r="A756" s="87">
        <v>38322</v>
      </c>
      <c r="B756" s="39">
        <v>5.6732600625000185E-2</v>
      </c>
      <c r="C756" s="39">
        <v>6.3533282006250191E-2</v>
      </c>
      <c r="D756" s="40">
        <f t="shared" si="44"/>
        <v>6.8006813812500067E-3</v>
      </c>
      <c r="E756" s="39">
        <f t="shared" si="45"/>
        <v>1.7739775085775004E-3</v>
      </c>
      <c r="F756" s="40">
        <f t="shared" si="46"/>
        <v>8.5746588898275074E-3</v>
      </c>
      <c r="H756" s="39">
        <f t="shared" si="47"/>
        <v>8.5746588898275074E-3</v>
      </c>
      <c r="L756" s="39"/>
      <c r="M756" s="39"/>
    </row>
    <row r="757" spans="1:13" x14ac:dyDescent="0.2">
      <c r="A757" s="87">
        <v>38323</v>
      </c>
      <c r="B757" s="39">
        <v>5.7195239999999981E-2</v>
      </c>
      <c r="C757" s="39">
        <v>6.4095402500000009E-2</v>
      </c>
      <c r="D757" s="40">
        <f t="shared" si="44"/>
        <v>6.9001625000000288E-3</v>
      </c>
      <c r="E757" s="39">
        <f t="shared" si="45"/>
        <v>1.7823737150000022E-3</v>
      </c>
      <c r="F757" s="40">
        <f t="shared" si="46"/>
        <v>8.682536215000031E-3</v>
      </c>
      <c r="H757" s="39">
        <f t="shared" si="47"/>
        <v>8.682536215000031E-3</v>
      </c>
      <c r="L757" s="39"/>
      <c r="M757" s="39"/>
    </row>
    <row r="758" spans="1:13" x14ac:dyDescent="0.2">
      <c r="A758" s="87">
        <v>38324</v>
      </c>
      <c r="B758" s="39">
        <v>5.7555140625000112E-2</v>
      </c>
      <c r="C758" s="39">
        <v>6.4290374380250093E-2</v>
      </c>
      <c r="D758" s="40">
        <f t="shared" si="44"/>
        <v>6.7352337552499808E-3</v>
      </c>
      <c r="E758" s="39">
        <f t="shared" si="45"/>
        <v>1.7684537289430983E-3</v>
      </c>
      <c r="F758" s="40">
        <f t="shared" si="46"/>
        <v>8.5036874841930791E-3</v>
      </c>
      <c r="H758" s="39">
        <f t="shared" si="47"/>
        <v>8.5036874841930791E-3</v>
      </c>
      <c r="L758" s="39"/>
      <c r="M758" s="39"/>
    </row>
    <row r="759" spans="1:13" x14ac:dyDescent="0.2">
      <c r="A759" s="87">
        <v>38327</v>
      </c>
      <c r="B759" s="39">
        <v>5.6938205625000071E-2</v>
      </c>
      <c r="C759" s="39">
        <v>6.3664258281000086E-2</v>
      </c>
      <c r="D759" s="40">
        <f t="shared" si="44"/>
        <v>6.7260526560000145E-3</v>
      </c>
      <c r="E759" s="39">
        <f t="shared" si="45"/>
        <v>1.7676788441664012E-3</v>
      </c>
      <c r="F759" s="40">
        <f t="shared" si="46"/>
        <v>8.4937315001664161E-3</v>
      </c>
      <c r="H759" s="39">
        <f t="shared" si="47"/>
        <v>8.4937315001664161E-3</v>
      </c>
      <c r="L759" s="39"/>
      <c r="M759" s="39"/>
    </row>
    <row r="760" spans="1:13" x14ac:dyDescent="0.2">
      <c r="A760" s="87">
        <v>38328</v>
      </c>
      <c r="B760" s="39">
        <v>5.6629805624999863E-2</v>
      </c>
      <c r="C760" s="39">
        <v>6.3387876848999936E-2</v>
      </c>
      <c r="D760" s="40">
        <f t="shared" si="44"/>
        <v>6.7580712240000729E-3</v>
      </c>
      <c r="E760" s="39">
        <f t="shared" si="45"/>
        <v>1.770381211305606E-3</v>
      </c>
      <c r="F760" s="40">
        <f t="shared" si="46"/>
        <v>8.5284524353056793E-3</v>
      </c>
      <c r="H760" s="39">
        <f t="shared" si="47"/>
        <v>8.5284524353056793E-3</v>
      </c>
      <c r="L760" s="39"/>
      <c r="M760" s="39"/>
    </row>
    <row r="761" spans="1:13" x14ac:dyDescent="0.2">
      <c r="A761" s="87">
        <v>38329</v>
      </c>
      <c r="B761" s="39">
        <v>5.6578409999999968E-2</v>
      </c>
      <c r="C761" s="39">
        <v>6.3405407440250139E-2</v>
      </c>
      <c r="D761" s="40">
        <f t="shared" si="44"/>
        <v>6.826997440250171E-3</v>
      </c>
      <c r="E761" s="39">
        <f t="shared" si="45"/>
        <v>1.7761985839571143E-3</v>
      </c>
      <c r="F761" s="40">
        <f t="shared" si="46"/>
        <v>8.6031960242072859E-3</v>
      </c>
      <c r="H761" s="39">
        <f t="shared" si="47"/>
        <v>8.6031960242072859E-3</v>
      </c>
      <c r="L761" s="39"/>
      <c r="M761" s="39"/>
    </row>
    <row r="762" spans="1:13" x14ac:dyDescent="0.2">
      <c r="A762" s="87">
        <v>38330</v>
      </c>
      <c r="B762" s="39">
        <v>5.6527015625000177E-2</v>
      </c>
      <c r="C762" s="39">
        <v>6.3132152888999871E-2</v>
      </c>
      <c r="D762" s="40">
        <f t="shared" si="44"/>
        <v>6.6051372639996941E-3</v>
      </c>
      <c r="E762" s="39">
        <f t="shared" si="45"/>
        <v>1.7574735850815742E-3</v>
      </c>
      <c r="F762" s="40">
        <f t="shared" si="46"/>
        <v>8.3626108490812683E-3</v>
      </c>
      <c r="H762" s="39">
        <f t="shared" si="47"/>
        <v>8.3626108490812683E-3</v>
      </c>
      <c r="L762" s="39"/>
      <c r="M762" s="39"/>
    </row>
    <row r="763" spans="1:13" x14ac:dyDescent="0.2">
      <c r="A763" s="87">
        <v>38331</v>
      </c>
      <c r="B763" s="39">
        <v>5.6886802499999778E-2</v>
      </c>
      <c r="C763" s="39">
        <v>6.3534313283999833E-2</v>
      </c>
      <c r="D763" s="40">
        <f t="shared" si="44"/>
        <v>6.6475107840000547E-3</v>
      </c>
      <c r="E763" s="39">
        <f t="shared" si="45"/>
        <v>1.7610499101696044E-3</v>
      </c>
      <c r="F763" s="40">
        <f t="shared" si="46"/>
        <v>8.4085606941696582E-3</v>
      </c>
      <c r="H763" s="39">
        <f t="shared" si="47"/>
        <v>8.4085606941696582E-3</v>
      </c>
      <c r="L763" s="39"/>
      <c r="M763" s="39"/>
    </row>
    <row r="764" spans="1:13" x14ac:dyDescent="0.2">
      <c r="A764" s="87">
        <v>38334</v>
      </c>
      <c r="B764" s="39">
        <v>5.6989610000000024E-2</v>
      </c>
      <c r="C764" s="39">
        <v>6.3518844170249888E-2</v>
      </c>
      <c r="D764" s="40">
        <f t="shared" si="44"/>
        <v>6.5292341702498646E-3</v>
      </c>
      <c r="E764" s="39">
        <f t="shared" si="45"/>
        <v>1.7510673639690886E-3</v>
      </c>
      <c r="F764" s="40">
        <f t="shared" si="46"/>
        <v>8.2803015342189541E-3</v>
      </c>
      <c r="H764" s="39">
        <f t="shared" si="47"/>
        <v>8.2803015342189541E-3</v>
      </c>
      <c r="L764" s="39"/>
      <c r="M764" s="39"/>
    </row>
    <row r="765" spans="1:13" x14ac:dyDescent="0.2">
      <c r="A765" s="87">
        <v>38335</v>
      </c>
      <c r="B765" s="39">
        <v>5.6938205625000071E-2</v>
      </c>
      <c r="C765" s="39">
        <v>6.3543594806250159E-2</v>
      </c>
      <c r="D765" s="40">
        <f t="shared" si="44"/>
        <v>6.6053891812500876E-3</v>
      </c>
      <c r="E765" s="39">
        <f t="shared" si="45"/>
        <v>1.7574948468975073E-3</v>
      </c>
      <c r="F765" s="40">
        <f t="shared" si="46"/>
        <v>8.3628840281475946E-3</v>
      </c>
      <c r="H765" s="39">
        <f t="shared" si="47"/>
        <v>8.3628840281475946E-3</v>
      </c>
      <c r="L765" s="39"/>
      <c r="M765" s="39"/>
    </row>
    <row r="766" spans="1:13" x14ac:dyDescent="0.2">
      <c r="A766" s="87">
        <v>38336</v>
      </c>
      <c r="B766" s="39">
        <v>5.6681202499999861E-2</v>
      </c>
      <c r="C766" s="39">
        <v>6.3287852122250188E-2</v>
      </c>
      <c r="D766" s="40">
        <f t="shared" si="44"/>
        <v>6.6066496222503268E-3</v>
      </c>
      <c r="E766" s="39">
        <f t="shared" si="45"/>
        <v>1.7576012281179275E-3</v>
      </c>
      <c r="F766" s="40">
        <f t="shared" si="46"/>
        <v>8.3642508503682551E-3</v>
      </c>
      <c r="H766" s="39">
        <f t="shared" si="47"/>
        <v>8.3642508503682551E-3</v>
      </c>
      <c r="L766" s="39"/>
      <c r="M766" s="39"/>
    </row>
    <row r="767" spans="1:13" x14ac:dyDescent="0.2">
      <c r="A767" s="87">
        <v>38337</v>
      </c>
      <c r="B767" s="39">
        <v>5.6270062499999884E-2</v>
      </c>
      <c r="C767" s="39">
        <v>6.2974403042249882E-2</v>
      </c>
      <c r="D767" s="40">
        <f t="shared" si="44"/>
        <v>6.704340542249998E-3</v>
      </c>
      <c r="E767" s="39">
        <f t="shared" si="45"/>
        <v>1.7658463417658996E-3</v>
      </c>
      <c r="F767" s="40">
        <f t="shared" si="46"/>
        <v>8.470186884015898E-3</v>
      </c>
      <c r="H767" s="39">
        <f t="shared" si="47"/>
        <v>8.470186884015898E-3</v>
      </c>
      <c r="L767" s="39"/>
      <c r="M767" s="39"/>
    </row>
    <row r="768" spans="1:13" x14ac:dyDescent="0.2">
      <c r="A768" s="87">
        <v>38338</v>
      </c>
      <c r="B768" s="39">
        <v>5.6629805624999863E-2</v>
      </c>
      <c r="C768" s="39">
        <v>6.3363128025000215E-2</v>
      </c>
      <c r="D768" s="40">
        <f t="shared" si="44"/>
        <v>6.7333224000003522E-3</v>
      </c>
      <c r="E768" s="39">
        <f t="shared" si="45"/>
        <v>1.7682924105600296E-3</v>
      </c>
      <c r="F768" s="40">
        <f t="shared" si="46"/>
        <v>8.5016148105603821E-3</v>
      </c>
      <c r="H768" s="39">
        <f t="shared" si="47"/>
        <v>8.5016148105603821E-3</v>
      </c>
      <c r="L768" s="39"/>
      <c r="M768" s="39"/>
    </row>
    <row r="769" spans="1:13" x14ac:dyDescent="0.2">
      <c r="A769" s="87">
        <v>38341</v>
      </c>
      <c r="B769" s="39">
        <v>5.7298062500000135E-2</v>
      </c>
      <c r="C769" s="39">
        <v>6.3833404928999915E-2</v>
      </c>
      <c r="D769" s="40">
        <f t="shared" si="44"/>
        <v>6.5353424289997797E-3</v>
      </c>
      <c r="E769" s="39">
        <f t="shared" si="45"/>
        <v>1.7515829010075813E-3</v>
      </c>
      <c r="F769" s="40">
        <f t="shared" si="46"/>
        <v>8.2869253300073605E-3</v>
      </c>
      <c r="H769" s="39">
        <f t="shared" si="47"/>
        <v>8.2869253300073605E-3</v>
      </c>
      <c r="L769" s="39"/>
      <c r="M769" s="39"/>
    </row>
    <row r="770" spans="1:13" x14ac:dyDescent="0.2">
      <c r="A770" s="87">
        <v>38342</v>
      </c>
      <c r="B770" s="39">
        <v>5.7760825624999956E-2</v>
      </c>
      <c r="C770" s="39">
        <v>6.4300690850250142E-2</v>
      </c>
      <c r="D770" s="40">
        <f t="shared" si="44"/>
        <v>6.5398652252501854E-3</v>
      </c>
      <c r="E770" s="39">
        <f t="shared" si="45"/>
        <v>1.7519646250111155E-3</v>
      </c>
      <c r="F770" s="40">
        <f t="shared" si="46"/>
        <v>8.2918298502613012E-3</v>
      </c>
      <c r="H770" s="39">
        <f t="shared" si="47"/>
        <v>8.2918298502613012E-3</v>
      </c>
      <c r="L770" s="39"/>
      <c r="M770" s="39"/>
    </row>
    <row r="771" spans="1:13" x14ac:dyDescent="0.2">
      <c r="A771" s="87">
        <v>38343</v>
      </c>
      <c r="B771" s="39">
        <v>5.7657980624999938E-2</v>
      </c>
      <c r="C771" s="39">
        <v>6.4227444996000083E-2</v>
      </c>
      <c r="D771" s="40">
        <f t="shared" si="44"/>
        <v>6.5694643710001444E-3</v>
      </c>
      <c r="E771" s="39">
        <f t="shared" si="45"/>
        <v>1.754462792912412E-3</v>
      </c>
      <c r="F771" s="40">
        <f t="shared" si="46"/>
        <v>8.3239271639125555E-3</v>
      </c>
      <c r="H771" s="39">
        <f t="shared" si="47"/>
        <v>8.3239271639125555E-3</v>
      </c>
      <c r="L771" s="39"/>
      <c r="M771" s="39"/>
    </row>
    <row r="772" spans="1:13" x14ac:dyDescent="0.2">
      <c r="A772" s="87">
        <v>38344</v>
      </c>
      <c r="B772" s="39">
        <v>5.7606559999999973E-2</v>
      </c>
      <c r="C772" s="39">
        <v>6.4165549056000026E-2</v>
      </c>
      <c r="D772" s="40">
        <f t="shared" si="44"/>
        <v>6.558989056000053E-3</v>
      </c>
      <c r="E772" s="39">
        <f t="shared" si="45"/>
        <v>1.7535786763264044E-3</v>
      </c>
      <c r="F772" s="40">
        <f t="shared" si="46"/>
        <v>8.312567732326458E-3</v>
      </c>
      <c r="H772" s="39">
        <f t="shared" si="47"/>
        <v>8.312567732326458E-3</v>
      </c>
      <c r="L772" s="39"/>
      <c r="M772" s="39"/>
    </row>
    <row r="773" spans="1:13" x14ac:dyDescent="0.2">
      <c r="A773" s="87">
        <v>38345</v>
      </c>
      <c r="B773" s="39">
        <v>5.7503722500000132E-2</v>
      </c>
      <c r="C773" s="39">
        <v>6.4054140900000167E-2</v>
      </c>
      <c r="D773" s="40">
        <f t="shared" si="44"/>
        <v>6.5504184000000354E-3</v>
      </c>
      <c r="E773" s="39">
        <f t="shared" si="45"/>
        <v>1.7528553129600027E-3</v>
      </c>
      <c r="F773" s="40">
        <f t="shared" si="46"/>
        <v>8.3032737129600381E-3</v>
      </c>
      <c r="H773" s="39">
        <f t="shared" si="47"/>
        <v>8.3032737129600381E-3</v>
      </c>
      <c r="L773" s="39"/>
      <c r="M773" s="39"/>
    </row>
    <row r="774" spans="1:13" x14ac:dyDescent="0.2">
      <c r="A774" s="87">
        <v>38350</v>
      </c>
      <c r="B774" s="39">
        <v>5.8532322500000067E-2</v>
      </c>
      <c r="C774" s="39">
        <v>6.5090049024000063E-2</v>
      </c>
      <c r="D774" s="40">
        <f t="shared" ref="D774:D837" si="48">C774-B774</f>
        <v>6.557726523999996E-3</v>
      </c>
      <c r="E774" s="39">
        <f t="shared" ref="E774:E837" si="49">$B$1+$B$2*D774</f>
        <v>1.7534721186255996E-3</v>
      </c>
      <c r="F774" s="40">
        <f t="shared" ref="F774:F837" si="50">D774+E774</f>
        <v>8.3111986426255956E-3</v>
      </c>
      <c r="H774" s="39">
        <f t="shared" ref="H774:H837" si="51">AVERAGE(F774:G774)</f>
        <v>8.3111986426255956E-3</v>
      </c>
      <c r="L774" s="39"/>
      <c r="M774" s="39"/>
    </row>
    <row r="775" spans="1:13" x14ac:dyDescent="0.2">
      <c r="A775" s="87">
        <v>38351</v>
      </c>
      <c r="B775" s="39">
        <v>5.8429439999999833E-2</v>
      </c>
      <c r="C775" s="39">
        <v>6.5016776012249977E-2</v>
      </c>
      <c r="D775" s="40">
        <f t="shared" si="48"/>
        <v>6.5873360122501445E-3</v>
      </c>
      <c r="E775" s="39">
        <f t="shared" si="49"/>
        <v>1.7559711594339121E-3</v>
      </c>
      <c r="F775" s="40">
        <f t="shared" si="50"/>
        <v>8.3433071716840571E-3</v>
      </c>
      <c r="H775" s="39">
        <f t="shared" si="51"/>
        <v>8.3433071716840571E-3</v>
      </c>
      <c r="L775" s="39"/>
      <c r="M775" s="39"/>
    </row>
    <row r="776" spans="1:13" x14ac:dyDescent="0.2">
      <c r="A776" s="87">
        <v>38352</v>
      </c>
      <c r="B776" s="39">
        <v>5.8223689999999939E-2</v>
      </c>
      <c r="C776" s="39">
        <v>6.4608144602250173E-2</v>
      </c>
      <c r="D776" s="40">
        <f t="shared" si="48"/>
        <v>6.3844546022502335E-3</v>
      </c>
      <c r="E776" s="39">
        <f t="shared" si="49"/>
        <v>1.7388479684299196E-3</v>
      </c>
      <c r="F776" s="40">
        <f t="shared" si="50"/>
        <v>8.1233025706801531E-3</v>
      </c>
      <c r="H776" s="39">
        <f t="shared" si="51"/>
        <v>8.1233025706801531E-3</v>
      </c>
      <c r="L776" s="39"/>
      <c r="M776" s="39"/>
    </row>
    <row r="777" spans="1:13" x14ac:dyDescent="0.2">
      <c r="A777" s="87">
        <v>38356</v>
      </c>
      <c r="B777" s="39">
        <v>5.9509955625000055E-2</v>
      </c>
      <c r="C777" s="39">
        <v>6.5986041156000264E-2</v>
      </c>
      <c r="D777" s="40">
        <f t="shared" si="48"/>
        <v>6.4760855310002086E-3</v>
      </c>
      <c r="E777" s="39">
        <f t="shared" si="49"/>
        <v>1.7465816188164175E-3</v>
      </c>
      <c r="F777" s="40">
        <f t="shared" si="50"/>
        <v>8.2226671498166256E-3</v>
      </c>
      <c r="H777" s="39">
        <f t="shared" si="51"/>
        <v>8.2226671498166256E-3</v>
      </c>
      <c r="L777" s="39"/>
      <c r="M777" s="39"/>
    </row>
    <row r="778" spans="1:13" x14ac:dyDescent="0.2">
      <c r="A778" s="87">
        <v>38357</v>
      </c>
      <c r="B778" s="39">
        <v>5.9664360000000194E-2</v>
      </c>
      <c r="C778" s="39">
        <v>6.6023210255999887E-2</v>
      </c>
      <c r="D778" s="40">
        <f t="shared" si="48"/>
        <v>6.3588502559996929E-3</v>
      </c>
      <c r="E778" s="39">
        <f t="shared" si="49"/>
        <v>1.736686961606374E-3</v>
      </c>
      <c r="F778" s="40">
        <f t="shared" si="50"/>
        <v>8.0955372176060667E-3</v>
      </c>
      <c r="H778" s="39">
        <f t="shared" si="51"/>
        <v>8.0955372176060667E-3</v>
      </c>
      <c r="L778" s="39"/>
      <c r="M778" s="39"/>
    </row>
    <row r="779" spans="1:13" x14ac:dyDescent="0.2">
      <c r="A779" s="87">
        <v>38358</v>
      </c>
      <c r="B779" s="39">
        <v>5.9407025624999887E-2</v>
      </c>
      <c r="C779" s="39">
        <v>6.5833241663999953E-2</v>
      </c>
      <c r="D779" s="40">
        <f t="shared" si="48"/>
        <v>6.4262160390000655E-3</v>
      </c>
      <c r="E779" s="39">
        <f t="shared" si="49"/>
        <v>1.7423726336916055E-3</v>
      </c>
      <c r="F779" s="40">
        <f t="shared" si="50"/>
        <v>8.1685886726916707E-3</v>
      </c>
      <c r="H779" s="39">
        <f t="shared" si="51"/>
        <v>8.1685886726916707E-3</v>
      </c>
      <c r="L779" s="39"/>
      <c r="M779" s="39"/>
    </row>
    <row r="780" spans="1:13" x14ac:dyDescent="0.2">
      <c r="A780" s="87">
        <v>38359</v>
      </c>
      <c r="B780" s="39">
        <v>5.8892450625000148E-2</v>
      </c>
      <c r="C780" s="39">
        <v>6.5290272641000069E-2</v>
      </c>
      <c r="D780" s="40">
        <f t="shared" si="48"/>
        <v>6.3978220159999211E-3</v>
      </c>
      <c r="E780" s="39">
        <f t="shared" si="49"/>
        <v>1.7399761781503932E-3</v>
      </c>
      <c r="F780" s="40">
        <f t="shared" si="50"/>
        <v>8.1377981941503138E-3</v>
      </c>
      <c r="H780" s="39">
        <f t="shared" si="51"/>
        <v>8.1377981941503138E-3</v>
      </c>
      <c r="L780" s="39"/>
      <c r="M780" s="39"/>
    </row>
    <row r="781" spans="1:13" x14ac:dyDescent="0.2">
      <c r="A781" s="87">
        <v>38362</v>
      </c>
      <c r="B781" s="39">
        <v>5.87381025E-2</v>
      </c>
      <c r="C781" s="39">
        <v>6.5182933928999764E-2</v>
      </c>
      <c r="D781" s="40">
        <f t="shared" si="48"/>
        <v>6.4448314289997644E-3</v>
      </c>
      <c r="E781" s="39">
        <f t="shared" si="49"/>
        <v>1.7439437726075799E-3</v>
      </c>
      <c r="F781" s="40">
        <f t="shared" si="50"/>
        <v>8.1887752016073442E-3</v>
      </c>
      <c r="H781" s="39">
        <f t="shared" si="51"/>
        <v>8.1887752016073442E-3</v>
      </c>
      <c r="L781" s="39"/>
      <c r="M781" s="39"/>
    </row>
    <row r="782" spans="1:13" x14ac:dyDescent="0.2">
      <c r="A782" s="87">
        <v>38363</v>
      </c>
      <c r="B782" s="39">
        <v>5.8017959999999924E-2</v>
      </c>
      <c r="C782" s="39">
        <v>6.4476078490250055E-2</v>
      </c>
      <c r="D782" s="40">
        <f t="shared" si="48"/>
        <v>6.458118490250131E-3</v>
      </c>
      <c r="E782" s="39">
        <f t="shared" si="49"/>
        <v>1.745065200577111E-3</v>
      </c>
      <c r="F782" s="40">
        <f t="shared" si="50"/>
        <v>8.2031836908272419E-3</v>
      </c>
      <c r="H782" s="39">
        <f t="shared" si="51"/>
        <v>8.2031836908272419E-3</v>
      </c>
      <c r="L782" s="39"/>
      <c r="M782" s="39"/>
    </row>
    <row r="783" spans="1:13" x14ac:dyDescent="0.2">
      <c r="A783" s="87">
        <v>38364</v>
      </c>
      <c r="B783" s="39">
        <v>5.7452305624999811E-2</v>
      </c>
      <c r="C783" s="39">
        <v>6.3981935025000158E-2</v>
      </c>
      <c r="D783" s="40">
        <f t="shared" si="48"/>
        <v>6.5296294000003474E-3</v>
      </c>
      <c r="E783" s="39">
        <f t="shared" si="49"/>
        <v>1.7511007213600292E-3</v>
      </c>
      <c r="F783" s="40">
        <f t="shared" si="50"/>
        <v>8.2807301213603766E-3</v>
      </c>
      <c r="H783" s="39">
        <f t="shared" si="51"/>
        <v>8.2807301213603766E-3</v>
      </c>
      <c r="L783" s="39"/>
      <c r="M783" s="39"/>
    </row>
    <row r="784" spans="1:13" x14ac:dyDescent="0.2">
      <c r="A784" s="87">
        <v>38365</v>
      </c>
      <c r="B784" s="39">
        <v>5.7452305624999811E-2</v>
      </c>
      <c r="C784" s="39">
        <v>6.4048983256249858E-2</v>
      </c>
      <c r="D784" s="40">
        <f t="shared" si="48"/>
        <v>6.5966776312500475E-3</v>
      </c>
      <c r="E784" s="39">
        <f t="shared" si="49"/>
        <v>1.7567595920775039E-3</v>
      </c>
      <c r="F784" s="40">
        <f t="shared" si="50"/>
        <v>8.3534372233275509E-3</v>
      </c>
      <c r="H784" s="39">
        <f t="shared" si="51"/>
        <v>8.3534372233275509E-3</v>
      </c>
      <c r="L784" s="39"/>
      <c r="M784" s="39"/>
    </row>
    <row r="785" spans="1:13" x14ac:dyDescent="0.2">
      <c r="A785" s="87">
        <v>38366</v>
      </c>
      <c r="B785" s="39">
        <v>5.7041015624999858E-2</v>
      </c>
      <c r="C785" s="39">
        <v>6.3630224300250005E-2</v>
      </c>
      <c r="D785" s="40">
        <f t="shared" si="48"/>
        <v>6.5892086752501466E-3</v>
      </c>
      <c r="E785" s="39">
        <f t="shared" si="49"/>
        <v>1.7561292121911123E-3</v>
      </c>
      <c r="F785" s="40">
        <f t="shared" si="50"/>
        <v>8.3453378874412589E-3</v>
      </c>
      <c r="H785" s="39">
        <f t="shared" si="51"/>
        <v>8.3453378874412589E-3</v>
      </c>
      <c r="L785" s="39"/>
      <c r="M785" s="39"/>
    </row>
    <row r="786" spans="1:13" x14ac:dyDescent="0.2">
      <c r="A786" s="87">
        <v>38369</v>
      </c>
      <c r="B786" s="39">
        <v>5.7143830625000058E-2</v>
      </c>
      <c r="C786" s="39">
        <v>6.3722014160999985E-2</v>
      </c>
      <c r="D786" s="40">
        <f t="shared" si="48"/>
        <v>6.5781835359999263E-3</v>
      </c>
      <c r="E786" s="39">
        <f t="shared" si="49"/>
        <v>1.7551986904383937E-3</v>
      </c>
      <c r="F786" s="40">
        <f t="shared" si="50"/>
        <v>8.3333822264383198E-3</v>
      </c>
      <c r="H786" s="39">
        <f t="shared" si="51"/>
        <v>8.3333822264383198E-3</v>
      </c>
      <c r="L786" s="39"/>
      <c r="M786" s="39"/>
    </row>
    <row r="787" spans="1:13" x14ac:dyDescent="0.2">
      <c r="A787" s="87">
        <v>38370</v>
      </c>
      <c r="B787" s="39">
        <v>5.7555140625000112E-2</v>
      </c>
      <c r="C787" s="39">
        <v>6.3959242256000248E-2</v>
      </c>
      <c r="D787" s="40">
        <f t="shared" si="48"/>
        <v>6.4041016310001364E-3</v>
      </c>
      <c r="E787" s="39">
        <f t="shared" si="49"/>
        <v>1.7405061776564115E-3</v>
      </c>
      <c r="F787" s="40">
        <f t="shared" si="50"/>
        <v>8.1446078086565479E-3</v>
      </c>
      <c r="H787" s="39">
        <f t="shared" si="51"/>
        <v>8.1446078086565479E-3</v>
      </c>
      <c r="L787" s="39"/>
      <c r="M787" s="39"/>
    </row>
    <row r="788" spans="1:13" x14ac:dyDescent="0.2">
      <c r="A788" s="87">
        <v>38371</v>
      </c>
      <c r="B788" s="39">
        <v>5.7915102500000204E-2</v>
      </c>
      <c r="C788" s="39">
        <v>6.4315133992249862E-2</v>
      </c>
      <c r="D788" s="40">
        <f t="shared" si="48"/>
        <v>6.4000314922496582E-3</v>
      </c>
      <c r="E788" s="39">
        <f t="shared" si="49"/>
        <v>1.7401626579458709E-3</v>
      </c>
      <c r="F788" s="40">
        <f t="shared" si="50"/>
        <v>8.1401941501955295E-3</v>
      </c>
      <c r="H788" s="39">
        <f t="shared" si="51"/>
        <v>8.1401941501955295E-3</v>
      </c>
      <c r="L788" s="39"/>
      <c r="M788" s="39"/>
    </row>
    <row r="789" spans="1:13" x14ac:dyDescent="0.2">
      <c r="A789" s="87">
        <v>38372</v>
      </c>
      <c r="B789" s="39">
        <v>5.7606559999999973E-2</v>
      </c>
      <c r="C789" s="39">
        <v>6.3932423840999952E-2</v>
      </c>
      <c r="D789" s="40">
        <f t="shared" si="48"/>
        <v>6.325863840999979E-3</v>
      </c>
      <c r="E789" s="39">
        <f t="shared" si="49"/>
        <v>1.7339029081803981E-3</v>
      </c>
      <c r="F789" s="40">
        <f t="shared" si="50"/>
        <v>8.0597667491803769E-3</v>
      </c>
      <c r="H789" s="39">
        <f t="shared" si="51"/>
        <v>8.0597667491803769E-3</v>
      </c>
      <c r="L789" s="39"/>
      <c r="M789" s="39"/>
    </row>
    <row r="790" spans="1:13" x14ac:dyDescent="0.2">
      <c r="A790" s="87">
        <v>38373</v>
      </c>
      <c r="B790" s="39">
        <v>5.7966530625000123E-2</v>
      </c>
      <c r="C790" s="39">
        <v>6.4325450582249921E-2</v>
      </c>
      <c r="D790" s="40">
        <f t="shared" si="48"/>
        <v>6.3589199572497979E-3</v>
      </c>
      <c r="E790" s="39">
        <f t="shared" si="49"/>
        <v>1.736692844391883E-3</v>
      </c>
      <c r="F790" s="40">
        <f t="shared" si="50"/>
        <v>8.0956128016416804E-3</v>
      </c>
      <c r="H790" s="39">
        <f t="shared" si="51"/>
        <v>8.0956128016416804E-3</v>
      </c>
      <c r="L790" s="39"/>
      <c r="M790" s="39"/>
    </row>
    <row r="791" spans="1:13" x14ac:dyDescent="0.2">
      <c r="A791" s="87">
        <v>38376</v>
      </c>
      <c r="B791" s="39">
        <v>5.7760825624999956E-2</v>
      </c>
      <c r="C791" s="39">
        <v>6.4077866222249868E-2</v>
      </c>
      <c r="D791" s="40">
        <f t="shared" si="48"/>
        <v>6.3170405972499122E-3</v>
      </c>
      <c r="E791" s="39">
        <f t="shared" si="49"/>
        <v>1.7331582264078925E-3</v>
      </c>
      <c r="F791" s="40">
        <f t="shared" si="50"/>
        <v>8.0501988236578049E-3</v>
      </c>
      <c r="H791" s="39">
        <f t="shared" si="51"/>
        <v>8.0501988236578049E-3</v>
      </c>
      <c r="L791" s="39"/>
      <c r="M791" s="39"/>
    </row>
    <row r="792" spans="1:13" x14ac:dyDescent="0.2">
      <c r="A792" s="87">
        <v>38377</v>
      </c>
      <c r="B792" s="39">
        <v>5.8275125625000257E-2</v>
      </c>
      <c r="C792" s="39">
        <v>6.4485364120999922E-2</v>
      </c>
      <c r="D792" s="40">
        <f t="shared" si="48"/>
        <v>6.2102384959996648E-3</v>
      </c>
      <c r="E792" s="39">
        <f t="shared" si="49"/>
        <v>1.7241441290623716E-3</v>
      </c>
      <c r="F792" s="40">
        <f t="shared" si="50"/>
        <v>7.9343826250620371E-3</v>
      </c>
      <c r="H792" s="39">
        <f t="shared" si="51"/>
        <v>7.9343826250620371E-3</v>
      </c>
      <c r="L792" s="39"/>
      <c r="M792" s="39"/>
    </row>
    <row r="793" spans="1:13" x14ac:dyDescent="0.2">
      <c r="A793" s="87">
        <v>38379</v>
      </c>
      <c r="B793" s="39">
        <v>5.8583765624999895E-2</v>
      </c>
      <c r="C793" s="39">
        <v>6.4508062499999852E-2</v>
      </c>
      <c r="D793" s="40">
        <f t="shared" si="48"/>
        <v>5.9242968749999569E-3</v>
      </c>
      <c r="E793" s="39">
        <f t="shared" si="49"/>
        <v>1.7000106562499962E-3</v>
      </c>
      <c r="F793" s="40">
        <f t="shared" si="50"/>
        <v>7.6243075312499532E-3</v>
      </c>
      <c r="H793" s="39">
        <f t="shared" si="51"/>
        <v>7.6243075312499532E-3</v>
      </c>
      <c r="L793" s="39"/>
      <c r="M793" s="39"/>
    </row>
    <row r="794" spans="1:13" x14ac:dyDescent="0.2">
      <c r="A794" s="87">
        <v>38380</v>
      </c>
      <c r="B794" s="39">
        <v>5.878955062500002E-2</v>
      </c>
      <c r="C794" s="39">
        <v>6.4683467225000069E-2</v>
      </c>
      <c r="D794" s="40">
        <f t="shared" si="48"/>
        <v>5.8939166000000487E-3</v>
      </c>
      <c r="E794" s="39">
        <f t="shared" si="49"/>
        <v>1.697446561040004E-3</v>
      </c>
      <c r="F794" s="40">
        <f t="shared" si="50"/>
        <v>7.5913631610400531E-3</v>
      </c>
      <c r="H794" s="39">
        <f t="shared" si="51"/>
        <v>7.5913631610400531E-3</v>
      </c>
      <c r="L794" s="39"/>
      <c r="M794" s="39"/>
    </row>
    <row r="795" spans="1:13" x14ac:dyDescent="0.2">
      <c r="A795" s="87">
        <v>38383</v>
      </c>
      <c r="B795" s="39">
        <v>5.8892450625000148E-2</v>
      </c>
      <c r="C795" s="39">
        <v>6.4766015625000284E-2</v>
      </c>
      <c r="D795" s="40">
        <f t="shared" si="48"/>
        <v>5.873565000000136E-3</v>
      </c>
      <c r="E795" s="39">
        <f t="shared" si="49"/>
        <v>1.6957288860000113E-3</v>
      </c>
      <c r="F795" s="40">
        <f t="shared" si="50"/>
        <v>7.5692938860001478E-3</v>
      </c>
      <c r="G795" s="39">
        <v>7.4102900390626836E-3</v>
      </c>
      <c r="H795" s="39">
        <f t="shared" si="51"/>
        <v>7.4897919625314157E-3</v>
      </c>
      <c r="L795" s="39"/>
      <c r="M795" s="39"/>
    </row>
    <row r="796" spans="1:13" x14ac:dyDescent="0.2">
      <c r="A796" s="87">
        <v>38384</v>
      </c>
      <c r="B796" s="39">
        <v>5.8635209999999827E-2</v>
      </c>
      <c r="C796" s="39">
        <v>6.4502903756250118E-2</v>
      </c>
      <c r="D796" s="40">
        <f t="shared" si="48"/>
        <v>5.8676937562502918E-3</v>
      </c>
      <c r="E796" s="39">
        <f t="shared" si="49"/>
        <v>1.6952333530275245E-3</v>
      </c>
      <c r="F796" s="40">
        <f t="shared" si="50"/>
        <v>7.5629271092778165E-3</v>
      </c>
      <c r="G796" s="39">
        <v>7.323612626189302E-3</v>
      </c>
      <c r="H796" s="39">
        <f t="shared" si="51"/>
        <v>7.4432698677335592E-3</v>
      </c>
      <c r="L796" s="39"/>
      <c r="M796" s="39"/>
    </row>
    <row r="797" spans="1:13" x14ac:dyDescent="0.2">
      <c r="A797" s="87">
        <v>38385</v>
      </c>
      <c r="B797" s="39">
        <v>5.8223689999999939E-2</v>
      </c>
      <c r="C797" s="39">
        <v>6.4077866222249868E-2</v>
      </c>
      <c r="D797" s="40">
        <f t="shared" si="48"/>
        <v>5.8541762222499294E-3</v>
      </c>
      <c r="E797" s="39">
        <f t="shared" si="49"/>
        <v>1.6940924731578938E-3</v>
      </c>
      <c r="F797" s="40">
        <f t="shared" si="50"/>
        <v>7.5482686954078237E-3</v>
      </c>
      <c r="G797" s="39">
        <v>7.2362532232810306E-3</v>
      </c>
      <c r="H797" s="39">
        <f t="shared" si="51"/>
        <v>7.3922609593444271E-3</v>
      </c>
      <c r="L797" s="39"/>
      <c r="M797" s="39"/>
    </row>
    <row r="798" spans="1:13" x14ac:dyDescent="0.2">
      <c r="A798" s="87">
        <v>38386</v>
      </c>
      <c r="B798" s="39">
        <v>5.8532322500000067E-2</v>
      </c>
      <c r="C798" s="39">
        <v>6.4209907630249807E-2</v>
      </c>
      <c r="D798" s="40">
        <f t="shared" si="48"/>
        <v>5.6775851302497404E-3</v>
      </c>
      <c r="E798" s="39">
        <f t="shared" si="49"/>
        <v>1.679188184993078E-3</v>
      </c>
      <c r="F798" s="40">
        <f t="shared" si="50"/>
        <v>7.3567733152428184E-3</v>
      </c>
      <c r="G798" s="39">
        <v>7.1511853598134056E-3</v>
      </c>
      <c r="H798" s="39">
        <f t="shared" si="51"/>
        <v>7.253979337528112E-3</v>
      </c>
      <c r="L798" s="39"/>
      <c r="M798" s="39"/>
    </row>
    <row r="799" spans="1:13" x14ac:dyDescent="0.2">
      <c r="A799" s="87">
        <v>38387</v>
      </c>
      <c r="B799" s="39">
        <v>5.8429439999999833E-2</v>
      </c>
      <c r="C799" s="39">
        <v>6.4207844420250071E-2</v>
      </c>
      <c r="D799" s="40">
        <f t="shared" si="48"/>
        <v>5.7784044202502383E-3</v>
      </c>
      <c r="E799" s="39">
        <f t="shared" si="49"/>
        <v>1.68769733306912E-3</v>
      </c>
      <c r="F799" s="40">
        <f t="shared" si="50"/>
        <v>7.4661017533193584E-3</v>
      </c>
      <c r="G799" s="39">
        <v>7.0650719693621244E-3</v>
      </c>
      <c r="H799" s="39">
        <f t="shared" si="51"/>
        <v>7.265586861340741E-3</v>
      </c>
      <c r="L799" s="39"/>
      <c r="M799" s="39"/>
    </row>
    <row r="800" spans="1:13" x14ac:dyDescent="0.2">
      <c r="A800" s="87">
        <v>38390</v>
      </c>
      <c r="B800" s="39">
        <v>5.8943902500000034E-2</v>
      </c>
      <c r="C800" s="39">
        <v>6.4284184522250154E-2</v>
      </c>
      <c r="D800" s="40">
        <f t="shared" si="48"/>
        <v>5.3402820222501202E-3</v>
      </c>
      <c r="E800" s="39">
        <f t="shared" si="49"/>
        <v>1.65071980267791E-3</v>
      </c>
      <c r="F800" s="40">
        <f t="shared" si="50"/>
        <v>6.9910018249280306E-3</v>
      </c>
      <c r="G800" s="39">
        <v>6.9801511836007357E-3</v>
      </c>
      <c r="H800" s="39">
        <f t="shared" si="51"/>
        <v>6.9855765042643831E-3</v>
      </c>
      <c r="L800" s="39"/>
      <c r="M800" s="39"/>
    </row>
    <row r="801" spans="1:13" x14ac:dyDescent="0.2">
      <c r="A801" s="87">
        <v>38391</v>
      </c>
      <c r="B801" s="39">
        <v>5.8892450625000148E-2</v>
      </c>
      <c r="C801" s="39">
        <v>6.4139759612250158E-2</v>
      </c>
      <c r="D801" s="40">
        <f t="shared" si="48"/>
        <v>5.24730898725001E-3</v>
      </c>
      <c r="E801" s="39">
        <f t="shared" si="49"/>
        <v>1.6428728785239008E-3</v>
      </c>
      <c r="F801" s="40">
        <f t="shared" si="50"/>
        <v>6.8901818657739113E-3</v>
      </c>
      <c r="G801" s="39">
        <v>6.894038478954867E-3</v>
      </c>
      <c r="H801" s="39">
        <f t="shared" si="51"/>
        <v>6.8921101723643892E-3</v>
      </c>
      <c r="L801" s="39"/>
      <c r="M801" s="39"/>
    </row>
    <row r="802" spans="1:13" x14ac:dyDescent="0.2">
      <c r="A802" s="87">
        <v>38392</v>
      </c>
      <c r="B802" s="39">
        <v>5.8583765624999895E-2</v>
      </c>
      <c r="C802" s="39">
        <v>6.372820238400001E-2</v>
      </c>
      <c r="D802" s="40">
        <f t="shared" si="48"/>
        <v>5.144436759000115E-3</v>
      </c>
      <c r="E802" s="39">
        <f t="shared" si="49"/>
        <v>1.6341904624596097E-3</v>
      </c>
      <c r="F802" s="40">
        <f t="shared" si="50"/>
        <v>6.7786272214597244E-3</v>
      </c>
      <c r="G802" s="39">
        <v>6.8071077972498006E-3</v>
      </c>
      <c r="H802" s="39">
        <f t="shared" si="51"/>
        <v>6.7928675093547625E-3</v>
      </c>
      <c r="L802" s="39"/>
      <c r="M802" s="39"/>
    </row>
    <row r="803" spans="1:13" x14ac:dyDescent="0.2">
      <c r="A803" s="87">
        <v>38393</v>
      </c>
      <c r="B803" s="39">
        <v>5.8840999999999921E-2</v>
      </c>
      <c r="C803" s="39">
        <v>6.3726139641000046E-2</v>
      </c>
      <c r="D803" s="40">
        <f t="shared" si="48"/>
        <v>4.8851396410001247E-3</v>
      </c>
      <c r="E803" s="39">
        <f t="shared" si="49"/>
        <v>1.6123057857004104E-3</v>
      </c>
      <c r="F803" s="40">
        <f t="shared" si="50"/>
        <v>6.4974454267005353E-3</v>
      </c>
      <c r="G803" s="39">
        <v>6.7213468295104217E-3</v>
      </c>
      <c r="H803" s="39">
        <f t="shared" si="51"/>
        <v>6.6093961281054785E-3</v>
      </c>
      <c r="L803" s="39"/>
      <c r="M803" s="39"/>
    </row>
    <row r="804" spans="1:13" x14ac:dyDescent="0.2">
      <c r="A804" s="87">
        <v>38394</v>
      </c>
      <c r="B804" s="39">
        <v>5.9407025624999887E-2</v>
      </c>
      <c r="C804" s="39">
        <v>6.4329577232250079E-2</v>
      </c>
      <c r="D804" s="40">
        <f t="shared" si="48"/>
        <v>4.9225516072501918E-3</v>
      </c>
      <c r="E804" s="39">
        <f t="shared" si="49"/>
        <v>1.615463355651916E-3</v>
      </c>
      <c r="F804" s="40">
        <f t="shared" si="50"/>
        <v>6.5380149629021079E-3</v>
      </c>
      <c r="G804" s="39">
        <v>6.6373557101613301E-3</v>
      </c>
      <c r="H804" s="39">
        <f t="shared" si="51"/>
        <v>6.5876853365317185E-3</v>
      </c>
      <c r="L804" s="39"/>
      <c r="M804" s="39"/>
    </row>
    <row r="805" spans="1:13" x14ac:dyDescent="0.2">
      <c r="A805" s="87">
        <v>38397</v>
      </c>
      <c r="B805" s="39">
        <v>5.9715830625000077E-2</v>
      </c>
      <c r="C805" s="39">
        <v>6.4773238762249941E-2</v>
      </c>
      <c r="D805" s="40">
        <f t="shared" si="48"/>
        <v>5.0574081372498636E-3</v>
      </c>
      <c r="E805" s="39">
        <f t="shared" si="49"/>
        <v>1.6268452467838885E-3</v>
      </c>
      <c r="F805" s="40">
        <f t="shared" si="50"/>
        <v>6.6842533840337521E-3</v>
      </c>
      <c r="G805" s="39">
        <v>6.552841478528082E-3</v>
      </c>
      <c r="H805" s="39">
        <f t="shared" si="51"/>
        <v>6.618547431280917E-3</v>
      </c>
      <c r="L805" s="39"/>
      <c r="M805" s="39"/>
    </row>
    <row r="806" spans="1:13" x14ac:dyDescent="0.2">
      <c r="A806" s="87">
        <v>38398</v>
      </c>
      <c r="B806" s="39">
        <v>5.9715830625000077E-2</v>
      </c>
      <c r="C806" s="39">
        <v>6.4821737604000118E-2</v>
      </c>
      <c r="D806" s="40">
        <f t="shared" si="48"/>
        <v>5.1059069790000411E-3</v>
      </c>
      <c r="E806" s="39">
        <f t="shared" si="49"/>
        <v>1.6309385490276035E-3</v>
      </c>
      <c r="F806" s="40">
        <f t="shared" si="50"/>
        <v>6.7368455280276442E-3</v>
      </c>
      <c r="G806" s="39">
        <v>6.466725285960262E-3</v>
      </c>
      <c r="H806" s="39">
        <f t="shared" si="51"/>
        <v>6.6017854069939531E-3</v>
      </c>
      <c r="L806" s="39"/>
      <c r="M806" s="39"/>
    </row>
    <row r="807" spans="1:13" x14ac:dyDescent="0.2">
      <c r="A807" s="87">
        <v>38399</v>
      </c>
      <c r="B807" s="39">
        <v>5.9767302499999841E-2</v>
      </c>
      <c r="C807" s="39">
        <v>6.4923898352249765E-2</v>
      </c>
      <c r="D807" s="40">
        <f t="shared" si="48"/>
        <v>5.1565958522499233E-3</v>
      </c>
      <c r="E807" s="39">
        <f t="shared" si="49"/>
        <v>1.6352166899298935E-3</v>
      </c>
      <c r="F807" s="40">
        <f t="shared" si="50"/>
        <v>6.791812542179817E-3</v>
      </c>
      <c r="G807" s="39">
        <v>6.3809261513076976E-3</v>
      </c>
      <c r="H807" s="39">
        <f t="shared" si="51"/>
        <v>6.5863693467437569E-3</v>
      </c>
      <c r="L807" s="39"/>
      <c r="M807" s="39"/>
    </row>
    <row r="808" spans="1:13" x14ac:dyDescent="0.2">
      <c r="A808" s="87">
        <v>38400</v>
      </c>
      <c r="B808" s="39">
        <v>5.9973202499999934E-2</v>
      </c>
      <c r="C808" s="39">
        <v>6.515506803225013E-2</v>
      </c>
      <c r="D808" s="40">
        <f t="shared" si="48"/>
        <v>5.1818655322501961E-3</v>
      </c>
      <c r="E808" s="39">
        <f t="shared" si="49"/>
        <v>1.6373494509219165E-3</v>
      </c>
      <c r="F808" s="40">
        <f t="shared" si="50"/>
        <v>6.8192149831721128E-3</v>
      </c>
      <c r="G808" s="39">
        <v>6.2957368583709261E-3</v>
      </c>
      <c r="H808" s="39">
        <f t="shared" si="51"/>
        <v>6.5574759207715199E-3</v>
      </c>
      <c r="L808" s="39"/>
      <c r="M808" s="39"/>
    </row>
    <row r="809" spans="1:13" x14ac:dyDescent="0.2">
      <c r="A809" s="87">
        <v>38401</v>
      </c>
      <c r="B809" s="39">
        <v>5.9767302499999841E-2</v>
      </c>
      <c r="C809" s="39">
        <v>6.4949697296000197E-2</v>
      </c>
      <c r="D809" s="40">
        <f t="shared" si="48"/>
        <v>5.1823947960003558E-3</v>
      </c>
      <c r="E809" s="39">
        <f t="shared" si="49"/>
        <v>1.63739412078243E-3</v>
      </c>
      <c r="F809" s="40">
        <f t="shared" si="50"/>
        <v>6.8197889167827853E-3</v>
      </c>
      <c r="G809" s="39">
        <v>6.2091752353998775E-3</v>
      </c>
      <c r="H809" s="39">
        <f t="shared" si="51"/>
        <v>6.5144820760913314E-3</v>
      </c>
      <c r="L809" s="39"/>
      <c r="M809" s="39"/>
    </row>
    <row r="810" spans="1:13" x14ac:dyDescent="0.2">
      <c r="A810" s="87">
        <v>38404</v>
      </c>
      <c r="B810" s="39">
        <v>6.0436550625000196E-2</v>
      </c>
      <c r="C810" s="39">
        <v>6.5603030680249974E-2</v>
      </c>
      <c r="D810" s="40">
        <f t="shared" si="48"/>
        <v>5.166480055249778E-3</v>
      </c>
      <c r="E810" s="39">
        <f t="shared" si="49"/>
        <v>1.6360509166630812E-3</v>
      </c>
      <c r="F810" s="40">
        <f t="shared" si="50"/>
        <v>6.8025309719128594E-3</v>
      </c>
      <c r="G810" s="39">
        <v>6.125009290594452E-3</v>
      </c>
      <c r="H810" s="39">
        <f t="shared" si="51"/>
        <v>6.4637701312536561E-3</v>
      </c>
      <c r="L810" s="39"/>
      <c r="M810" s="39"/>
    </row>
    <row r="811" spans="1:13" x14ac:dyDescent="0.2">
      <c r="A811" s="87">
        <v>38405</v>
      </c>
      <c r="B811" s="39">
        <v>6.0230605624999711E-2</v>
      </c>
      <c r="C811" s="39">
        <v>6.5496708441000084E-2</v>
      </c>
      <c r="D811" s="40">
        <f t="shared" si="48"/>
        <v>5.2661028160003731E-3</v>
      </c>
      <c r="E811" s="39">
        <f t="shared" si="49"/>
        <v>1.6444590776704313E-3</v>
      </c>
      <c r="F811" s="40">
        <f t="shared" si="50"/>
        <v>6.9105618936708049E-3</v>
      </c>
      <c r="G811" s="39">
        <v>6.0386009882542613E-3</v>
      </c>
      <c r="H811" s="39">
        <f t="shared" si="51"/>
        <v>6.4745814409625331E-3</v>
      </c>
      <c r="L811" s="39"/>
      <c r="M811" s="39"/>
    </row>
    <row r="812" spans="1:13" x14ac:dyDescent="0.2">
      <c r="A812" s="87">
        <v>38406</v>
      </c>
      <c r="B812" s="39">
        <v>6.0230605624999711E-2</v>
      </c>
      <c r="C812" s="39">
        <v>6.5573094755999817E-2</v>
      </c>
      <c r="D812" s="40">
        <f t="shared" si="48"/>
        <v>5.3424891310001055E-3</v>
      </c>
      <c r="E812" s="39">
        <f t="shared" si="49"/>
        <v>1.6509060826564088E-3</v>
      </c>
      <c r="F812" s="40">
        <f t="shared" si="50"/>
        <v>6.9933952136565138E-3</v>
      </c>
      <c r="G812" s="39">
        <v>5.9527858798298361E-3</v>
      </c>
      <c r="H812" s="39">
        <f t="shared" si="51"/>
        <v>6.473090546743175E-3</v>
      </c>
      <c r="L812" s="39"/>
      <c r="M812" s="39"/>
    </row>
    <row r="813" spans="1:13" x14ac:dyDescent="0.2">
      <c r="A813" s="87">
        <v>38407</v>
      </c>
      <c r="B813" s="39">
        <v>6.0230605624999711E-2</v>
      </c>
      <c r="C813" s="39">
        <v>6.5485353952249969E-2</v>
      </c>
      <c r="D813" s="40">
        <f t="shared" si="48"/>
        <v>5.2547483272502582E-3</v>
      </c>
      <c r="E813" s="39">
        <f t="shared" si="49"/>
        <v>1.6435007588199218E-3</v>
      </c>
      <c r="F813" s="40">
        <f t="shared" si="50"/>
        <v>6.89824908607018E-3</v>
      </c>
      <c r="G813" s="39">
        <v>5.8668278438704924E-3</v>
      </c>
      <c r="H813" s="39">
        <f t="shared" si="51"/>
        <v>6.3825384649703366E-3</v>
      </c>
      <c r="L813" s="39"/>
      <c r="M813" s="39"/>
    </row>
    <row r="814" spans="1:13" x14ac:dyDescent="0.2">
      <c r="A814" s="87">
        <v>38408</v>
      </c>
      <c r="B814" s="39">
        <v>6.0642515625000115E-2</v>
      </c>
      <c r="C814" s="39">
        <v>6.5893121241000108E-2</v>
      </c>
      <c r="D814" s="40">
        <f t="shared" si="48"/>
        <v>5.2506056159999925E-3</v>
      </c>
      <c r="E814" s="39">
        <f t="shared" si="49"/>
        <v>1.6431511139903994E-3</v>
      </c>
      <c r="F814" s="40">
        <f t="shared" si="50"/>
        <v>6.8937567299903919E-3</v>
      </c>
      <c r="G814" s="39">
        <v>5.7819944640775667E-3</v>
      </c>
      <c r="H814" s="39">
        <f t="shared" si="51"/>
        <v>6.3378755970339793E-3</v>
      </c>
      <c r="L814" s="39"/>
      <c r="M814" s="39"/>
    </row>
    <row r="815" spans="1:13" x14ac:dyDescent="0.2">
      <c r="A815" s="87">
        <v>38411</v>
      </c>
      <c r="B815" s="39">
        <v>6.1106010000000044E-2</v>
      </c>
      <c r="C815" s="39">
        <v>6.6407328900000007E-2</v>
      </c>
      <c r="D815" s="40">
        <f t="shared" si="48"/>
        <v>5.3013188999999628E-3</v>
      </c>
      <c r="E815" s="39">
        <f t="shared" si="49"/>
        <v>1.6474313151599968E-3</v>
      </c>
      <c r="F815" s="40">
        <f t="shared" si="50"/>
        <v>6.9487502151599594E-3</v>
      </c>
      <c r="G815" s="39">
        <v>5.6972693210497471E-3</v>
      </c>
      <c r="H815" s="39">
        <f t="shared" si="51"/>
        <v>6.3230097681048533E-3</v>
      </c>
      <c r="L815" s="39"/>
      <c r="M815" s="39"/>
    </row>
    <row r="816" spans="1:13" x14ac:dyDescent="0.2">
      <c r="A816" s="87">
        <v>38412</v>
      </c>
      <c r="B816" s="39">
        <v>6.1415062500000284E-2</v>
      </c>
      <c r="C816" s="39">
        <v>6.6863817880999932E-2</v>
      </c>
      <c r="D816" s="40">
        <f t="shared" si="48"/>
        <v>5.4487553809996481E-3</v>
      </c>
      <c r="E816" s="39">
        <f t="shared" si="49"/>
        <v>1.6598749541563702E-3</v>
      </c>
      <c r="F816" s="40">
        <f t="shared" si="50"/>
        <v>7.1086303351560187E-3</v>
      </c>
      <c r="G816" s="39">
        <v>5.7524669687103458E-3</v>
      </c>
      <c r="H816" s="39">
        <f t="shared" si="51"/>
        <v>6.4305486519331823E-3</v>
      </c>
      <c r="L816" s="39"/>
      <c r="M816" s="39"/>
    </row>
    <row r="817" spans="1:13" x14ac:dyDescent="0.2">
      <c r="A817" s="87">
        <v>38413</v>
      </c>
      <c r="B817" s="39">
        <v>6.1054505625000255E-2</v>
      </c>
      <c r="C817" s="39">
        <v>6.6575660752250077E-2</v>
      </c>
      <c r="D817" s="40">
        <f t="shared" si="48"/>
        <v>5.5211551272498216E-3</v>
      </c>
      <c r="E817" s="39">
        <f t="shared" si="49"/>
        <v>1.665985492739885E-3</v>
      </c>
      <c r="F817" s="40">
        <f t="shared" si="50"/>
        <v>7.187140619989707E-3</v>
      </c>
      <c r="G817" s="39">
        <v>5.805576642658572E-3</v>
      </c>
      <c r="H817" s="39">
        <f t="shared" si="51"/>
        <v>6.4963586313241395E-3</v>
      </c>
      <c r="L817" s="39"/>
      <c r="M817" s="39"/>
    </row>
    <row r="818" spans="1:13" x14ac:dyDescent="0.2">
      <c r="A818" s="87">
        <v>38414</v>
      </c>
      <c r="B818" s="39">
        <v>6.1106010000000044E-2</v>
      </c>
      <c r="C818" s="39">
        <v>6.6669643208999929E-2</v>
      </c>
      <c r="D818" s="40">
        <f t="shared" si="48"/>
        <v>5.5636332089998852E-3</v>
      </c>
      <c r="E818" s="39">
        <f t="shared" si="49"/>
        <v>1.6695706428395901E-3</v>
      </c>
      <c r="F818" s="40">
        <f t="shared" si="50"/>
        <v>7.2332038518394754E-3</v>
      </c>
      <c r="G818" s="39">
        <v>5.8599473144860248E-3</v>
      </c>
      <c r="H818" s="39">
        <f t="shared" si="51"/>
        <v>6.5465755831627497E-3</v>
      </c>
      <c r="L818" s="39"/>
      <c r="M818" s="39"/>
    </row>
    <row r="819" spans="1:13" x14ac:dyDescent="0.2">
      <c r="A819" s="87">
        <v>38415</v>
      </c>
      <c r="B819" s="39">
        <v>6.120902249999971E-2</v>
      </c>
      <c r="C819" s="39">
        <v>6.6624200624999963E-2</v>
      </c>
      <c r="D819" s="40">
        <f t="shared" si="48"/>
        <v>5.4151781250002529E-3</v>
      </c>
      <c r="E819" s="39">
        <f t="shared" si="49"/>
        <v>1.6570410337500212E-3</v>
      </c>
      <c r="F819" s="40">
        <f t="shared" si="50"/>
        <v>7.0722191587502745E-3</v>
      </c>
      <c r="G819" s="39">
        <v>5.9141812888339196E-3</v>
      </c>
      <c r="H819" s="39">
        <f t="shared" si="51"/>
        <v>6.493200223792097E-3</v>
      </c>
      <c r="L819" s="39"/>
      <c r="M819" s="39"/>
    </row>
    <row r="820" spans="1:13" x14ac:dyDescent="0.2">
      <c r="A820" s="87">
        <v>38418</v>
      </c>
      <c r="B820" s="39">
        <v>6.1106010000000044E-2</v>
      </c>
      <c r="C820" s="39">
        <v>6.6408361570250207E-2</v>
      </c>
      <c r="D820" s="40">
        <f t="shared" si="48"/>
        <v>5.3023515702501633E-3</v>
      </c>
      <c r="E820" s="39">
        <f t="shared" si="49"/>
        <v>1.6475184725291137E-3</v>
      </c>
      <c r="F820" s="40">
        <f t="shared" si="50"/>
        <v>6.949870042779277E-3</v>
      </c>
      <c r="G820" s="39">
        <v>5.9675515772377175E-3</v>
      </c>
      <c r="H820" s="39">
        <f t="shared" si="51"/>
        <v>6.4587108100084972E-3</v>
      </c>
      <c r="L820" s="39"/>
      <c r="M820" s="39"/>
    </row>
    <row r="821" spans="1:13" x14ac:dyDescent="0.2">
      <c r="A821" s="87">
        <v>38419</v>
      </c>
      <c r="B821" s="39">
        <v>6.0899999999999954E-2</v>
      </c>
      <c r="C821" s="39">
        <v>6.6254499216000129E-2</v>
      </c>
      <c r="D821" s="40">
        <f t="shared" si="48"/>
        <v>5.3544992160001748E-3</v>
      </c>
      <c r="E821" s="39">
        <f t="shared" si="49"/>
        <v>1.6519197338304148E-3</v>
      </c>
      <c r="F821" s="40">
        <f t="shared" si="50"/>
        <v>7.0064189498305895E-3</v>
      </c>
      <c r="G821" s="39">
        <v>6.0210560686673187E-3</v>
      </c>
      <c r="H821" s="39">
        <f t="shared" si="51"/>
        <v>6.5137375092489541E-3</v>
      </c>
      <c r="L821" s="39"/>
      <c r="M821" s="39"/>
    </row>
    <row r="822" spans="1:13" x14ac:dyDescent="0.2">
      <c r="A822" s="87">
        <v>38420</v>
      </c>
      <c r="B822" s="39">
        <v>6.1157515624999936E-2</v>
      </c>
      <c r="C822" s="39">
        <v>6.649097681025018E-2</v>
      </c>
      <c r="D822" s="40">
        <f t="shared" si="48"/>
        <v>5.3334611852502434E-3</v>
      </c>
      <c r="E822" s="39">
        <f t="shared" si="49"/>
        <v>1.6501441240351204E-3</v>
      </c>
      <c r="F822" s="40">
        <f t="shared" si="50"/>
        <v>6.9836053092853633E-3</v>
      </c>
      <c r="G822" s="39">
        <v>6.0761709909027406E-3</v>
      </c>
      <c r="H822" s="39">
        <f t="shared" si="51"/>
        <v>6.529888150094052E-3</v>
      </c>
      <c r="L822" s="39"/>
      <c r="M822" s="39"/>
    </row>
    <row r="823" spans="1:13" x14ac:dyDescent="0.2">
      <c r="A823" s="87">
        <v>38421</v>
      </c>
      <c r="B823" s="39">
        <v>6.1827202500000178E-2</v>
      </c>
      <c r="C823" s="39">
        <v>6.7059043210250247E-2</v>
      </c>
      <c r="D823" s="40">
        <f t="shared" si="48"/>
        <v>5.2318407102500686E-3</v>
      </c>
      <c r="E823" s="39">
        <f t="shared" si="49"/>
        <v>1.6415673559451057E-3</v>
      </c>
      <c r="F823" s="40">
        <f t="shared" si="50"/>
        <v>6.8734080661951745E-3</v>
      </c>
      <c r="G823" s="39">
        <v>6.1323453808186379E-3</v>
      </c>
      <c r="H823" s="39">
        <f t="shared" si="51"/>
        <v>6.5028767235069066E-3</v>
      </c>
      <c r="L823" s="39"/>
      <c r="M823" s="39"/>
    </row>
    <row r="824" spans="1:13" x14ac:dyDescent="0.2">
      <c r="A824" s="87">
        <v>38422</v>
      </c>
      <c r="B824" s="39">
        <v>6.1930249999999853E-2</v>
      </c>
      <c r="C824" s="39">
        <v>6.7176806806250156E-2</v>
      </c>
      <c r="D824" s="40">
        <f t="shared" si="48"/>
        <v>5.2465568062503021E-3</v>
      </c>
      <c r="E824" s="39">
        <f t="shared" si="49"/>
        <v>1.6428093944475253E-3</v>
      </c>
      <c r="F824" s="40">
        <f t="shared" si="50"/>
        <v>6.8893662006978273E-3</v>
      </c>
      <c r="G824" s="39">
        <v>6.1867596153575288E-3</v>
      </c>
      <c r="H824" s="39">
        <f t="shared" si="51"/>
        <v>6.5380629080276781E-3</v>
      </c>
      <c r="L824" s="39"/>
      <c r="M824" s="39"/>
    </row>
    <row r="825" spans="1:13" x14ac:dyDescent="0.2">
      <c r="A825" s="87">
        <v>38425</v>
      </c>
      <c r="B825" s="39">
        <v>6.2136360000000002E-2</v>
      </c>
      <c r="C825" s="39">
        <v>6.7256352560999932E-2</v>
      </c>
      <c r="D825" s="40">
        <f t="shared" si="48"/>
        <v>5.1199925609999308E-3</v>
      </c>
      <c r="E825" s="39">
        <f t="shared" si="49"/>
        <v>1.6321273721483941E-3</v>
      </c>
      <c r="F825" s="40">
        <f t="shared" si="50"/>
        <v>6.7521199331483251E-3</v>
      </c>
      <c r="G825" s="39">
        <v>6.2416339261230913E-3</v>
      </c>
      <c r="H825" s="39">
        <f t="shared" si="51"/>
        <v>6.4968769296357082E-3</v>
      </c>
      <c r="L825" s="39"/>
      <c r="M825" s="39"/>
    </row>
    <row r="826" spans="1:13" x14ac:dyDescent="0.2">
      <c r="A826" s="87">
        <v>38426</v>
      </c>
      <c r="B826" s="39">
        <v>6.1878725624999964E-2</v>
      </c>
      <c r="C826" s="39">
        <v>6.6956780096000257E-2</v>
      </c>
      <c r="D826" s="40">
        <f t="shared" si="48"/>
        <v>5.0780544710002928E-3</v>
      </c>
      <c r="E826" s="39">
        <f t="shared" si="49"/>
        <v>1.6285877973524247E-3</v>
      </c>
      <c r="F826" s="40">
        <f t="shared" si="50"/>
        <v>6.7066422683527173E-3</v>
      </c>
      <c r="G826" s="39">
        <v>6.2949980400384131E-3</v>
      </c>
      <c r="H826" s="39">
        <f t="shared" si="51"/>
        <v>6.5008201541955652E-3</v>
      </c>
      <c r="L826" s="39"/>
      <c r="M826" s="39"/>
    </row>
    <row r="827" spans="1:13" x14ac:dyDescent="0.2">
      <c r="A827" s="87">
        <v>38427</v>
      </c>
      <c r="B827" s="39">
        <v>6.2033302500000165E-2</v>
      </c>
      <c r="C827" s="39">
        <v>6.7129287380250036E-2</v>
      </c>
      <c r="D827" s="40">
        <f t="shared" si="48"/>
        <v>5.0959848802498708E-3</v>
      </c>
      <c r="E827" s="39">
        <f t="shared" si="49"/>
        <v>1.630101123893089E-3</v>
      </c>
      <c r="F827" s="40">
        <f t="shared" si="50"/>
        <v>6.7260860041429595E-3</v>
      </c>
      <c r="G827" s="39">
        <v>6.3494268571284707E-3</v>
      </c>
      <c r="H827" s="39">
        <f t="shared" si="51"/>
        <v>6.5377564306357151E-3</v>
      </c>
      <c r="L827" s="39"/>
      <c r="M827" s="39"/>
    </row>
    <row r="828" spans="1:13" x14ac:dyDescent="0.2">
      <c r="A828" s="87">
        <v>38428</v>
      </c>
      <c r="B828" s="39">
        <v>6.1672640625000108E-2</v>
      </c>
      <c r="C828" s="39">
        <v>6.6867949449000097E-2</v>
      </c>
      <c r="D828" s="40">
        <f t="shared" si="48"/>
        <v>5.1953088239999889E-3</v>
      </c>
      <c r="E828" s="39">
        <f t="shared" si="49"/>
        <v>1.638484064745599E-3</v>
      </c>
      <c r="F828" s="40">
        <f t="shared" si="50"/>
        <v>6.8337928887455875E-3</v>
      </c>
      <c r="G828" s="39">
        <v>6.4024665300093098E-3</v>
      </c>
      <c r="H828" s="39">
        <f t="shared" si="51"/>
        <v>6.6181297093774486E-3</v>
      </c>
      <c r="L828" s="39"/>
      <c r="M828" s="39"/>
    </row>
    <row r="829" spans="1:13" x14ac:dyDescent="0.2">
      <c r="A829" s="87">
        <v>38429</v>
      </c>
      <c r="B829" s="39">
        <v>6.1827202500000178E-2</v>
      </c>
      <c r="C829" s="39">
        <v>6.6974340080249828E-2</v>
      </c>
      <c r="D829" s="40">
        <f t="shared" si="48"/>
        <v>5.14713758024965E-3</v>
      </c>
      <c r="E829" s="39">
        <f t="shared" si="49"/>
        <v>1.6344184117730704E-3</v>
      </c>
      <c r="F829" s="40">
        <f t="shared" si="50"/>
        <v>6.7815559920227208E-3</v>
      </c>
      <c r="G829" s="39">
        <v>6.4570531714980284E-3</v>
      </c>
      <c r="H829" s="39">
        <f t="shared" si="51"/>
        <v>6.6193045817603746E-3</v>
      </c>
      <c r="L829" s="39"/>
      <c r="M829" s="39"/>
    </row>
    <row r="830" spans="1:13" x14ac:dyDescent="0.2">
      <c r="A830" s="87">
        <v>38432</v>
      </c>
      <c r="B830" s="39">
        <v>6.223942250000003E-2</v>
      </c>
      <c r="C830" s="39">
        <v>6.7362762556250066E-2</v>
      </c>
      <c r="D830" s="40">
        <f t="shared" si="48"/>
        <v>5.1233400562500364E-3</v>
      </c>
      <c r="E830" s="39">
        <f t="shared" si="49"/>
        <v>1.6324099007475031E-3</v>
      </c>
      <c r="F830" s="40">
        <f t="shared" si="50"/>
        <v>6.7557499569975395E-3</v>
      </c>
      <c r="G830" s="39">
        <v>6.51227984117142E-3</v>
      </c>
      <c r="H830" s="39">
        <f t="shared" si="51"/>
        <v>6.6340148990844793E-3</v>
      </c>
      <c r="L830" s="39"/>
      <c r="M830" s="39"/>
    </row>
    <row r="831" spans="1:13" x14ac:dyDescent="0.2">
      <c r="A831" s="87">
        <v>38433</v>
      </c>
      <c r="B831" s="39">
        <v>6.2497100624999913E-2</v>
      </c>
      <c r="C831" s="39">
        <v>6.7740922540250104E-2</v>
      </c>
      <c r="D831" s="40">
        <f t="shared" si="48"/>
        <v>5.2438219152501908E-3</v>
      </c>
      <c r="E831" s="39">
        <f t="shared" si="49"/>
        <v>1.6425785696471159E-3</v>
      </c>
      <c r="F831" s="40">
        <f t="shared" si="50"/>
        <v>6.8864004848973072E-3</v>
      </c>
      <c r="G831" s="39">
        <v>6.5672081856380515E-3</v>
      </c>
      <c r="H831" s="39">
        <f t="shared" si="51"/>
        <v>6.7268043352676794E-3</v>
      </c>
      <c r="L831" s="39"/>
      <c r="M831" s="39"/>
    </row>
    <row r="832" spans="1:13" x14ac:dyDescent="0.2">
      <c r="A832" s="87">
        <v>38434</v>
      </c>
      <c r="B832" s="39">
        <v>6.2909450624999863E-2</v>
      </c>
      <c r="C832" s="39">
        <v>6.8139819572249793E-2</v>
      </c>
      <c r="D832" s="40">
        <f t="shared" si="48"/>
        <v>5.2303689472499304E-3</v>
      </c>
      <c r="E832" s="39">
        <f t="shared" si="49"/>
        <v>1.641443139147894E-3</v>
      </c>
      <c r="F832" s="40">
        <f t="shared" si="50"/>
        <v>6.8718120863978244E-3</v>
      </c>
      <c r="G832" s="39">
        <v>6.6226319459212757E-3</v>
      </c>
      <c r="H832" s="39">
        <f t="shared" si="51"/>
        <v>6.74722201615955E-3</v>
      </c>
      <c r="L832" s="39"/>
      <c r="M832" s="39"/>
    </row>
    <row r="833" spans="1:13" x14ac:dyDescent="0.2">
      <c r="A833" s="87">
        <v>38435</v>
      </c>
      <c r="B833" s="39">
        <v>6.2497100624999913E-2</v>
      </c>
      <c r="C833" s="39">
        <v>6.7788455582249885E-2</v>
      </c>
      <c r="D833" s="40">
        <f t="shared" si="48"/>
        <v>5.2913549572499718E-3</v>
      </c>
      <c r="E833" s="39">
        <f t="shared" si="49"/>
        <v>1.6465903583918976E-3</v>
      </c>
      <c r="F833" s="40">
        <f t="shared" si="50"/>
        <v>6.9379453156418695E-3</v>
      </c>
      <c r="G833" s="39">
        <v>6.675491975076886E-3</v>
      </c>
      <c r="H833" s="39">
        <f t="shared" si="51"/>
        <v>6.8067186453593777E-3</v>
      </c>
      <c r="L833" s="39"/>
      <c r="M833" s="39"/>
    </row>
    <row r="834" spans="1:13" x14ac:dyDescent="0.2">
      <c r="A834" s="87">
        <v>38440</v>
      </c>
      <c r="B834" s="39">
        <v>6.2651722500000062E-2</v>
      </c>
      <c r="C834" s="39">
        <v>6.8014768703999806E-2</v>
      </c>
      <c r="D834" s="40">
        <f t="shared" si="48"/>
        <v>5.363046203999744E-3</v>
      </c>
      <c r="E834" s="39">
        <f t="shared" si="49"/>
        <v>1.6526410996175783E-3</v>
      </c>
      <c r="F834" s="40">
        <f t="shared" si="50"/>
        <v>7.0156873036173219E-3</v>
      </c>
      <c r="G834" s="39">
        <v>6.7299617987779392E-3</v>
      </c>
      <c r="H834" s="39">
        <f t="shared" si="51"/>
        <v>6.8728245511976305E-3</v>
      </c>
      <c r="L834" s="39"/>
      <c r="M834" s="39"/>
    </row>
    <row r="835" spans="1:13" x14ac:dyDescent="0.2">
      <c r="A835" s="87">
        <v>38441</v>
      </c>
      <c r="B835" s="39">
        <v>6.2445562500000218E-2</v>
      </c>
      <c r="C835" s="39">
        <v>6.7677891225000009E-2</v>
      </c>
      <c r="D835" s="40">
        <f t="shared" si="48"/>
        <v>5.2323287249997907E-3</v>
      </c>
      <c r="E835" s="39">
        <f t="shared" si="49"/>
        <v>1.6416085443899822E-3</v>
      </c>
      <c r="F835" s="40">
        <f t="shared" si="50"/>
        <v>6.8739372693897727E-3</v>
      </c>
      <c r="G835" s="39">
        <v>6.7834527556491775E-3</v>
      </c>
      <c r="H835" s="39">
        <f t="shared" si="51"/>
        <v>6.8286950125194751E-3</v>
      </c>
      <c r="L835" s="39"/>
      <c r="M835" s="39"/>
    </row>
    <row r="836" spans="1:13" x14ac:dyDescent="0.2">
      <c r="A836" s="87">
        <v>38442</v>
      </c>
      <c r="B836" s="39">
        <v>6.2033302500000165E-2</v>
      </c>
      <c r="C836" s="39">
        <v>6.7418552440249968E-2</v>
      </c>
      <c r="D836" s="40">
        <f t="shared" si="48"/>
        <v>5.3852499402498033E-3</v>
      </c>
      <c r="E836" s="39">
        <f t="shared" si="49"/>
        <v>1.6545150949570833E-3</v>
      </c>
      <c r="F836" s="40">
        <f t="shared" si="50"/>
        <v>7.0397650352068868E-3</v>
      </c>
      <c r="G836" s="39">
        <v>6.8362723946600035E-3</v>
      </c>
      <c r="H836" s="39">
        <f t="shared" si="51"/>
        <v>6.9380187149334447E-3</v>
      </c>
      <c r="L836" s="39"/>
      <c r="M836" s="39"/>
    </row>
    <row r="837" spans="1:13" x14ac:dyDescent="0.2">
      <c r="A837" s="87">
        <v>38443</v>
      </c>
      <c r="B837" s="39">
        <v>6.1363550624999874E-2</v>
      </c>
      <c r="C837" s="39">
        <v>6.6871048130250133E-2</v>
      </c>
      <c r="D837" s="40">
        <f t="shared" si="48"/>
        <v>5.5074975052502584E-3</v>
      </c>
      <c r="E837" s="39">
        <f t="shared" si="49"/>
        <v>1.6648327894431218E-3</v>
      </c>
      <c r="F837" s="40">
        <f t="shared" si="50"/>
        <v>7.1723302946933801E-3</v>
      </c>
      <c r="G837" s="39">
        <v>6.8252381774995818E-3</v>
      </c>
      <c r="H837" s="39">
        <f t="shared" si="51"/>
        <v>6.998784236096481E-3</v>
      </c>
      <c r="L837" s="39"/>
      <c r="M837" s="39"/>
    </row>
    <row r="838" spans="1:13" x14ac:dyDescent="0.2">
      <c r="A838" s="87">
        <v>38446</v>
      </c>
      <c r="B838" s="39">
        <v>6.1724160000000028E-2</v>
      </c>
      <c r="C838" s="39">
        <v>6.7517738056250165E-2</v>
      </c>
      <c r="D838" s="40">
        <f t="shared" ref="D838:D899" si="52">C838-B838</f>
        <v>5.7935780562501371E-3</v>
      </c>
      <c r="E838" s="39">
        <f t="shared" ref="E838:E899" si="53">$B$1+$B$2*D838</f>
        <v>1.6889779879475115E-3</v>
      </c>
      <c r="F838" s="40">
        <f t="shared" ref="F838:F899" si="54">D838+E838</f>
        <v>7.4825560441976486E-3</v>
      </c>
      <c r="G838" s="39">
        <v>6.8175120767399733E-3</v>
      </c>
      <c r="H838" s="39">
        <f t="shared" ref="H838:H899" si="55">AVERAGE(F838:G838)</f>
        <v>7.1500340604688109E-3</v>
      </c>
      <c r="L838" s="39"/>
      <c r="M838" s="39"/>
    </row>
    <row r="839" spans="1:13" x14ac:dyDescent="0.2">
      <c r="A839" s="87">
        <v>38447</v>
      </c>
      <c r="B839" s="39">
        <v>6.1363550624999874E-2</v>
      </c>
      <c r="C839" s="39">
        <v>6.6997064980249821E-2</v>
      </c>
      <c r="D839" s="40">
        <f t="shared" si="52"/>
        <v>5.6335143552499467E-3</v>
      </c>
      <c r="E839" s="39">
        <f t="shared" si="53"/>
        <v>1.6754686115830954E-3</v>
      </c>
      <c r="F839" s="40">
        <f t="shared" si="54"/>
        <v>7.3089829668330419E-3</v>
      </c>
      <c r="G839" s="39">
        <v>6.8076391768667754E-3</v>
      </c>
      <c r="H839" s="39">
        <f t="shared" si="55"/>
        <v>7.0583110718499091E-3</v>
      </c>
      <c r="L839" s="39"/>
      <c r="M839" s="39"/>
    </row>
    <row r="840" spans="1:13" x14ac:dyDescent="0.2">
      <c r="A840" s="87">
        <v>38448</v>
      </c>
      <c r="B840" s="39">
        <v>6.0642515625000115E-2</v>
      </c>
      <c r="C840" s="39">
        <v>6.6274118630250234E-2</v>
      </c>
      <c r="D840" s="40">
        <f t="shared" si="52"/>
        <v>5.6316030052501187E-3</v>
      </c>
      <c r="E840" s="39">
        <f t="shared" si="53"/>
        <v>1.6753072936431098E-3</v>
      </c>
      <c r="F840" s="40">
        <f t="shared" si="54"/>
        <v>7.3069102988932285E-3</v>
      </c>
      <c r="G840" s="39">
        <v>6.7969454164027443E-3</v>
      </c>
      <c r="H840" s="39">
        <f t="shared" si="55"/>
        <v>7.0519278576479869E-3</v>
      </c>
      <c r="L840" s="39"/>
      <c r="M840" s="39"/>
    </row>
    <row r="841" spans="1:13" x14ac:dyDescent="0.2">
      <c r="A841" s="87">
        <v>38449</v>
      </c>
      <c r="B841" s="39">
        <v>6.0951500624999877E-2</v>
      </c>
      <c r="C841" s="39">
        <v>6.6293738225000176E-2</v>
      </c>
      <c r="D841" s="40">
        <f t="shared" si="52"/>
        <v>5.3422376000002991E-3</v>
      </c>
      <c r="E841" s="39">
        <f t="shared" si="53"/>
        <v>1.6508848534400253E-3</v>
      </c>
      <c r="F841" s="40">
        <f t="shared" si="54"/>
        <v>6.9931224534403244E-3</v>
      </c>
      <c r="G841" s="39">
        <v>6.7885591423817448E-3</v>
      </c>
      <c r="H841" s="39">
        <f t="shared" si="55"/>
        <v>6.8908407979110346E-3</v>
      </c>
      <c r="L841" s="39"/>
      <c r="M841" s="39"/>
    </row>
    <row r="842" spans="1:13" x14ac:dyDescent="0.2">
      <c r="A842" s="87">
        <v>38450</v>
      </c>
      <c r="B842" s="39">
        <v>6.1157515624999936E-2</v>
      </c>
      <c r="C842" s="39">
        <v>6.6510598400000065E-2</v>
      </c>
      <c r="D842" s="40">
        <f t="shared" si="52"/>
        <v>5.3530827750001286E-3</v>
      </c>
      <c r="E842" s="39">
        <f t="shared" si="53"/>
        <v>1.6518001862100107E-3</v>
      </c>
      <c r="F842" s="40">
        <f t="shared" si="54"/>
        <v>7.0048829612101397E-3</v>
      </c>
      <c r="G842" s="39">
        <v>6.7805001472203141E-3</v>
      </c>
      <c r="H842" s="39">
        <f t="shared" si="55"/>
        <v>6.8926915542152269E-3</v>
      </c>
      <c r="L842" s="39"/>
      <c r="M842" s="39"/>
    </row>
    <row r="843" spans="1:13" x14ac:dyDescent="0.2">
      <c r="A843" s="87">
        <v>38453</v>
      </c>
      <c r="B843" s="39">
        <v>6.1260530625000031E-2</v>
      </c>
      <c r="C843" s="39">
        <v>6.6566366009000122E-2</v>
      </c>
      <c r="D843" s="40">
        <f t="shared" si="52"/>
        <v>5.3058353840000905E-3</v>
      </c>
      <c r="E843" s="39">
        <f t="shared" si="53"/>
        <v>1.6478125064096076E-3</v>
      </c>
      <c r="F843" s="40">
        <f t="shared" si="54"/>
        <v>6.9536478904096977E-3</v>
      </c>
      <c r="G843" s="39">
        <v>6.7719468889499979E-3</v>
      </c>
      <c r="H843" s="39">
        <f t="shared" si="55"/>
        <v>6.8627973896798478E-3</v>
      </c>
      <c r="L843" s="39"/>
      <c r="M843" s="39"/>
    </row>
    <row r="844" spans="1:13" x14ac:dyDescent="0.2">
      <c r="A844" s="87">
        <v>38454</v>
      </c>
      <c r="B844" s="39">
        <v>6.0899999999999954E-2</v>
      </c>
      <c r="C844" s="39">
        <v>6.6248303649000251E-2</v>
      </c>
      <c r="D844" s="40">
        <f t="shared" si="52"/>
        <v>5.3483036490002966E-3</v>
      </c>
      <c r="E844" s="39">
        <f t="shared" si="53"/>
        <v>1.651396827975625E-3</v>
      </c>
      <c r="F844" s="40">
        <f t="shared" si="54"/>
        <v>6.9997004769759216E-3</v>
      </c>
      <c r="G844" s="39">
        <v>6.7617544504148253E-3</v>
      </c>
      <c r="H844" s="39">
        <f t="shared" si="55"/>
        <v>6.8807274636953734E-3</v>
      </c>
      <c r="L844" s="39"/>
      <c r="M844" s="39"/>
    </row>
    <row r="845" spans="1:13" x14ac:dyDescent="0.2">
      <c r="A845" s="87">
        <v>38455</v>
      </c>
      <c r="B845" s="39">
        <v>6.0230605624999711E-2</v>
      </c>
      <c r="C845" s="39">
        <v>6.5664968410249713E-2</v>
      </c>
      <c r="D845" s="40">
        <f t="shared" si="52"/>
        <v>5.434362785250002E-3</v>
      </c>
      <c r="E845" s="39">
        <f t="shared" si="53"/>
        <v>1.6586602190751E-3</v>
      </c>
      <c r="F845" s="40">
        <f t="shared" si="54"/>
        <v>7.0930230043251023E-3</v>
      </c>
      <c r="G845" s="39">
        <v>6.7505837600856378E-3</v>
      </c>
      <c r="H845" s="39">
        <f t="shared" si="55"/>
        <v>6.9218033822053705E-3</v>
      </c>
      <c r="L845" s="39"/>
      <c r="M845" s="39"/>
    </row>
    <row r="846" spans="1:13" x14ac:dyDescent="0.2">
      <c r="A846" s="87">
        <v>38456</v>
      </c>
      <c r="B846" s="39">
        <v>5.9715830625000077E-2</v>
      </c>
      <c r="C846" s="39">
        <v>6.5159196290250243E-2</v>
      </c>
      <c r="D846" s="40">
        <f t="shared" si="52"/>
        <v>5.4433656652501661E-3</v>
      </c>
      <c r="E846" s="39">
        <f t="shared" si="53"/>
        <v>1.6594200621471138E-3</v>
      </c>
      <c r="F846" s="40">
        <f t="shared" si="54"/>
        <v>7.1027857273972799E-3</v>
      </c>
      <c r="G846" s="39">
        <v>6.7400727462307852E-3</v>
      </c>
      <c r="H846" s="39">
        <f t="shared" si="55"/>
        <v>6.9214292368140326E-3</v>
      </c>
      <c r="L846" s="39"/>
      <c r="M846" s="39"/>
    </row>
    <row r="847" spans="1:13" x14ac:dyDescent="0.2">
      <c r="A847" s="87">
        <v>38457</v>
      </c>
      <c r="B847" s="39">
        <v>5.9355562499999959E-2</v>
      </c>
      <c r="C847" s="39">
        <v>6.4911514970249939E-2</v>
      </c>
      <c r="D847" s="40">
        <f t="shared" si="52"/>
        <v>5.5559524702499807E-3</v>
      </c>
      <c r="E847" s="39">
        <f t="shared" si="53"/>
        <v>1.6689223884890983E-3</v>
      </c>
      <c r="F847" s="40">
        <f t="shared" si="54"/>
        <v>7.224874858739079E-3</v>
      </c>
      <c r="G847" s="39">
        <v>6.7302188310127686E-3</v>
      </c>
      <c r="H847" s="39">
        <f t="shared" si="55"/>
        <v>6.9775468448759238E-3</v>
      </c>
      <c r="L847" s="39"/>
      <c r="M847" s="39"/>
    </row>
    <row r="848" spans="1:13" x14ac:dyDescent="0.2">
      <c r="A848" s="87">
        <v>38460</v>
      </c>
      <c r="B848" s="39">
        <v>5.8840999999999921E-2</v>
      </c>
      <c r="C848" s="39">
        <v>6.418514924225005E-2</v>
      </c>
      <c r="D848" s="40">
        <f t="shared" si="52"/>
        <v>5.3441492422501291E-3</v>
      </c>
      <c r="E848" s="39">
        <f t="shared" si="53"/>
        <v>1.6510461960459108E-3</v>
      </c>
      <c r="F848" s="40">
        <f t="shared" si="54"/>
        <v>6.9951954382960401E-3</v>
      </c>
      <c r="G848" s="39">
        <v>6.7193896714778933E-3</v>
      </c>
      <c r="H848" s="39">
        <f t="shared" si="55"/>
        <v>6.8572925548869672E-3</v>
      </c>
      <c r="L848" s="39"/>
      <c r="M848" s="39"/>
    </row>
    <row r="849" spans="1:13" x14ac:dyDescent="0.2">
      <c r="A849" s="87">
        <v>38461</v>
      </c>
      <c r="B849" s="39">
        <v>5.9046809999999894E-2</v>
      </c>
      <c r="C849" s="39">
        <v>6.4457507350250243E-2</v>
      </c>
      <c r="D849" s="40">
        <f t="shared" si="52"/>
        <v>5.4106973502503486E-3</v>
      </c>
      <c r="E849" s="39">
        <f t="shared" si="53"/>
        <v>1.6566628563611293E-3</v>
      </c>
      <c r="F849" s="40">
        <f t="shared" si="54"/>
        <v>7.0673602066114779E-3</v>
      </c>
      <c r="G849" s="39">
        <v>6.7111698916078044E-3</v>
      </c>
      <c r="H849" s="39">
        <f t="shared" si="55"/>
        <v>6.8892650491096412E-3</v>
      </c>
      <c r="L849" s="39"/>
      <c r="M849" s="39"/>
    </row>
    <row r="850" spans="1:13" x14ac:dyDescent="0.2">
      <c r="A850" s="87">
        <v>38462</v>
      </c>
      <c r="B850" s="39">
        <v>5.878955062500002E-2</v>
      </c>
      <c r="C850" s="39">
        <v>6.446060252900021E-2</v>
      </c>
      <c r="D850" s="40">
        <f t="shared" si="52"/>
        <v>5.6710519040001905E-3</v>
      </c>
      <c r="E850" s="39">
        <f t="shared" si="53"/>
        <v>1.678636780697616E-3</v>
      </c>
      <c r="F850" s="40">
        <f t="shared" si="54"/>
        <v>7.3496886846978063E-3</v>
      </c>
      <c r="G850" s="39">
        <v>6.7014855082454527E-3</v>
      </c>
      <c r="H850" s="39">
        <f t="shared" si="55"/>
        <v>7.0255870964716291E-3</v>
      </c>
      <c r="L850" s="39"/>
      <c r="M850" s="39"/>
    </row>
    <row r="851" spans="1:13" x14ac:dyDescent="0.2">
      <c r="A851" s="87">
        <v>38463</v>
      </c>
      <c r="B851" s="39">
        <v>5.8995355625000023E-2</v>
      </c>
      <c r="C851" s="39">
        <v>6.4673148900000088E-2</v>
      </c>
      <c r="D851" s="40">
        <f t="shared" si="52"/>
        <v>5.6777932750000648E-3</v>
      </c>
      <c r="E851" s="39">
        <f t="shared" si="53"/>
        <v>1.6792057524100054E-3</v>
      </c>
      <c r="F851" s="40">
        <f t="shared" si="54"/>
        <v>7.3569990274100702E-3</v>
      </c>
      <c r="G851" s="39">
        <v>6.6935889625792111E-3</v>
      </c>
      <c r="H851" s="39">
        <f t="shared" si="55"/>
        <v>7.0252939949946407E-3</v>
      </c>
      <c r="L851" s="39"/>
      <c r="M851" s="39"/>
    </row>
    <row r="852" spans="1:13" x14ac:dyDescent="0.2">
      <c r="A852" s="87">
        <v>38464</v>
      </c>
      <c r="B852" s="39">
        <v>5.9561422500000072E-2</v>
      </c>
      <c r="C852" s="39">
        <v>6.5147843599999922E-2</v>
      </c>
      <c r="D852" s="40">
        <f t="shared" si="52"/>
        <v>5.5864210999998498E-3</v>
      </c>
      <c r="E852" s="39">
        <f t="shared" si="53"/>
        <v>1.6714939408399871E-3</v>
      </c>
      <c r="F852" s="40">
        <f t="shared" si="54"/>
        <v>7.2579150408398369E-3</v>
      </c>
      <c r="G852" s="39">
        <v>6.6865004621612378E-3</v>
      </c>
      <c r="H852" s="39">
        <f t="shared" si="55"/>
        <v>6.9722077515005374E-3</v>
      </c>
      <c r="L852" s="39"/>
      <c r="M852" s="39"/>
    </row>
    <row r="853" spans="1:13" x14ac:dyDescent="0.2">
      <c r="A853" s="87">
        <v>38468</v>
      </c>
      <c r="B853" s="39">
        <v>5.9046809999999894E-2</v>
      </c>
      <c r="C853" s="39">
        <v>6.4581318010250133E-2</v>
      </c>
      <c r="D853" s="40">
        <f t="shared" si="52"/>
        <v>5.5345080102502386E-3</v>
      </c>
      <c r="E853" s="39">
        <f t="shared" si="53"/>
        <v>1.6671124760651202E-3</v>
      </c>
      <c r="F853" s="40">
        <f t="shared" si="54"/>
        <v>7.2016204863153584E-3</v>
      </c>
      <c r="G853" s="39">
        <v>6.6761692243582083E-3</v>
      </c>
      <c r="H853" s="39">
        <f t="shared" si="55"/>
        <v>6.9388948553367833E-3</v>
      </c>
      <c r="L853" s="39"/>
      <c r="M853" s="39"/>
    </row>
    <row r="854" spans="1:13" x14ac:dyDescent="0.2">
      <c r="A854" s="87">
        <v>38469</v>
      </c>
      <c r="B854" s="39">
        <v>5.9304100625000133E-2</v>
      </c>
      <c r="C854" s="39">
        <v>6.4811418609000082E-2</v>
      </c>
      <c r="D854" s="40">
        <f t="shared" si="52"/>
        <v>5.5073179839999487E-3</v>
      </c>
      <c r="E854" s="39">
        <f t="shared" si="53"/>
        <v>1.6648176378495955E-3</v>
      </c>
      <c r="F854" s="40">
        <f t="shared" si="54"/>
        <v>7.1721356218495437E-3</v>
      </c>
      <c r="G854" s="39">
        <v>6.6684288917286949E-3</v>
      </c>
      <c r="H854" s="39">
        <f t="shared" si="55"/>
        <v>6.9202822567891193E-3</v>
      </c>
      <c r="L854" s="39"/>
      <c r="M854" s="39"/>
    </row>
    <row r="855" spans="1:13" x14ac:dyDescent="0.2">
      <c r="A855" s="87">
        <v>38470</v>
      </c>
      <c r="B855" s="39">
        <v>5.8943902500000034E-2</v>
      </c>
      <c r="C855" s="39">
        <v>6.4452348728999853E-2</v>
      </c>
      <c r="D855" s="40">
        <f t="shared" si="52"/>
        <v>5.5084462289998193E-3</v>
      </c>
      <c r="E855" s="39">
        <f t="shared" si="53"/>
        <v>1.6649128617275846E-3</v>
      </c>
      <c r="F855" s="40">
        <f t="shared" si="54"/>
        <v>7.1733590907274037E-3</v>
      </c>
      <c r="G855" s="39">
        <v>6.6582634969287735E-3</v>
      </c>
      <c r="H855" s="39">
        <f t="shared" si="55"/>
        <v>6.9158112938280886E-3</v>
      </c>
      <c r="L855" s="39"/>
      <c r="M855" s="39"/>
    </row>
    <row r="856" spans="1:13" x14ac:dyDescent="0.2">
      <c r="A856" s="87">
        <v>38471</v>
      </c>
      <c r="B856" s="39">
        <v>5.8840999999999921E-2</v>
      </c>
      <c r="C856" s="39">
        <v>6.4356400652250123E-2</v>
      </c>
      <c r="D856" s="40">
        <f t="shared" si="52"/>
        <v>5.5154006522502019E-3</v>
      </c>
      <c r="E856" s="39">
        <f t="shared" si="53"/>
        <v>1.6654998150499169E-3</v>
      </c>
      <c r="F856" s="40">
        <f t="shared" si="54"/>
        <v>7.1809004673001192E-3</v>
      </c>
      <c r="G856" s="39">
        <v>6.648907865934417E-3</v>
      </c>
      <c r="H856" s="39">
        <f t="shared" si="55"/>
        <v>6.9149041666172681E-3</v>
      </c>
      <c r="L856" s="39"/>
      <c r="M856" s="39"/>
    </row>
    <row r="857" spans="1:13" x14ac:dyDescent="0.2">
      <c r="A857" s="87">
        <v>38474</v>
      </c>
      <c r="B857" s="39">
        <v>5.878955062500002E-2</v>
      </c>
      <c r="C857" s="39">
        <v>6.4237761161000106E-2</v>
      </c>
      <c r="D857" s="40">
        <f t="shared" si="52"/>
        <v>5.4482105360000865E-3</v>
      </c>
      <c r="E857" s="39">
        <f t="shared" si="53"/>
        <v>1.6598289692384073E-3</v>
      </c>
      <c r="F857" s="40">
        <f t="shared" si="54"/>
        <v>7.1080395052384934E-3</v>
      </c>
      <c r="G857" s="39">
        <v>6.6488477573971583E-3</v>
      </c>
      <c r="H857" s="39">
        <f t="shared" si="55"/>
        <v>6.8784436313178259E-3</v>
      </c>
      <c r="L857" s="39"/>
      <c r="M857" s="39"/>
    </row>
    <row r="858" spans="1:13" x14ac:dyDescent="0.2">
      <c r="A858" s="87">
        <v>38475</v>
      </c>
      <c r="B858" s="39">
        <v>5.8686655625000084E-2</v>
      </c>
      <c r="C858" s="39">
        <v>6.4229508224999954E-2</v>
      </c>
      <c r="D858" s="40">
        <f t="shared" si="52"/>
        <v>5.5428525999998701E-3</v>
      </c>
      <c r="E858" s="39">
        <f t="shared" si="53"/>
        <v>1.6678167594399889E-3</v>
      </c>
      <c r="F858" s="40">
        <f t="shared" si="54"/>
        <v>7.2106693594398592E-3</v>
      </c>
      <c r="G858" s="39">
        <v>6.6486263811122992E-3</v>
      </c>
      <c r="H858" s="39">
        <f t="shared" si="55"/>
        <v>6.9296478702760792E-3</v>
      </c>
      <c r="L858" s="39"/>
      <c r="M858" s="39"/>
    </row>
    <row r="859" spans="1:13" x14ac:dyDescent="0.2">
      <c r="A859" s="87">
        <v>38476</v>
      </c>
      <c r="B859" s="39">
        <v>5.8275125625000257E-2</v>
      </c>
      <c r="C859" s="39">
        <v>6.3792148409000049E-2</v>
      </c>
      <c r="D859" s="40">
        <f t="shared" si="52"/>
        <v>5.5170227839997921E-3</v>
      </c>
      <c r="E859" s="39">
        <f t="shared" si="53"/>
        <v>1.6656367229695825E-3</v>
      </c>
      <c r="F859" s="40">
        <f t="shared" si="54"/>
        <v>7.1826595069693746E-3</v>
      </c>
      <c r="G859" s="39">
        <v>6.6472761379146039E-3</v>
      </c>
      <c r="H859" s="39">
        <f t="shared" si="55"/>
        <v>6.9149678224419888E-3</v>
      </c>
      <c r="L859" s="39"/>
      <c r="M859" s="39"/>
    </row>
    <row r="860" spans="1:13" x14ac:dyDescent="0.2">
      <c r="A860" s="87">
        <v>38477</v>
      </c>
      <c r="B860" s="39">
        <v>5.8378000625000093E-2</v>
      </c>
      <c r="C860" s="39">
        <v>6.3964399682249873E-2</v>
      </c>
      <c r="D860" s="40">
        <f t="shared" si="52"/>
        <v>5.5863990572497801E-3</v>
      </c>
      <c r="E860" s="39">
        <f t="shared" si="53"/>
        <v>1.6714920804318813E-3</v>
      </c>
      <c r="F860" s="40">
        <f t="shared" si="54"/>
        <v>7.2578911376816619E-3</v>
      </c>
      <c r="G860" s="39">
        <v>6.6478610636591107E-3</v>
      </c>
      <c r="H860" s="39">
        <f t="shared" si="55"/>
        <v>6.9528761006703863E-3</v>
      </c>
      <c r="L860" s="39"/>
      <c r="M860" s="39"/>
    </row>
    <row r="861" spans="1:13" x14ac:dyDescent="0.2">
      <c r="A861" s="87">
        <v>38478</v>
      </c>
      <c r="B861" s="39">
        <v>5.8120822500000058E-2</v>
      </c>
      <c r="C861" s="39">
        <v>6.3694167380250244E-2</v>
      </c>
      <c r="D861" s="40">
        <f t="shared" si="52"/>
        <v>5.5733448802501862E-3</v>
      </c>
      <c r="E861" s="39">
        <f t="shared" si="53"/>
        <v>1.6703903078931156E-3</v>
      </c>
      <c r="F861" s="40">
        <f t="shared" si="54"/>
        <v>7.2437351881433016E-3</v>
      </c>
      <c r="G861" s="39">
        <v>6.6471558424912036E-3</v>
      </c>
      <c r="H861" s="39">
        <f t="shared" si="55"/>
        <v>6.9454455153172522E-3</v>
      </c>
      <c r="L861" s="39"/>
      <c r="M861" s="39"/>
    </row>
    <row r="862" spans="1:13" x14ac:dyDescent="0.2">
      <c r="A862" s="87">
        <v>38481</v>
      </c>
      <c r="B862" s="39">
        <v>5.9149722499999946E-2</v>
      </c>
      <c r="C862" s="39">
        <v>6.4760856256249832E-2</v>
      </c>
      <c r="D862" s="40">
        <f t="shared" si="52"/>
        <v>5.6111337562498864E-3</v>
      </c>
      <c r="E862" s="39">
        <f t="shared" si="53"/>
        <v>1.6735796890274904E-3</v>
      </c>
      <c r="F862" s="40">
        <f t="shared" si="54"/>
        <v>7.2847134452773766E-3</v>
      </c>
      <c r="G862" s="39">
        <v>6.6509662310660911E-3</v>
      </c>
      <c r="H862" s="39">
        <f t="shared" si="55"/>
        <v>6.9678398381717334E-3</v>
      </c>
      <c r="L862" s="39"/>
      <c r="M862" s="39"/>
    </row>
    <row r="863" spans="1:13" x14ac:dyDescent="0.2">
      <c r="A863" s="87">
        <v>38482</v>
      </c>
      <c r="B863" s="39">
        <v>5.909826562500009E-2</v>
      </c>
      <c r="C863" s="39">
        <v>6.4695849280999917E-2</v>
      </c>
      <c r="D863" s="40">
        <f t="shared" si="52"/>
        <v>5.5975836559998271E-3</v>
      </c>
      <c r="E863" s="39">
        <f t="shared" si="53"/>
        <v>1.6724360605663853E-3</v>
      </c>
      <c r="F863" s="40">
        <f t="shared" si="54"/>
        <v>7.2700197165662126E-3</v>
      </c>
      <c r="G863" s="39">
        <v>6.6507448548054349E-3</v>
      </c>
      <c r="H863" s="39">
        <f t="shared" si="55"/>
        <v>6.9603822856858233E-3</v>
      </c>
      <c r="L863" s="39"/>
      <c r="M863" s="39"/>
    </row>
    <row r="864" spans="1:13" x14ac:dyDescent="0.2">
      <c r="A864" s="87">
        <v>38483</v>
      </c>
      <c r="B864" s="39">
        <v>5.848088062500012E-2</v>
      </c>
      <c r="C864" s="39">
        <v>6.4161422723999939E-2</v>
      </c>
      <c r="D864" s="40">
        <f t="shared" si="52"/>
        <v>5.680542098999819E-3</v>
      </c>
      <c r="E864" s="39">
        <f t="shared" si="53"/>
        <v>1.6794377531555845E-3</v>
      </c>
      <c r="F864" s="40">
        <f t="shared" si="54"/>
        <v>7.3599798521554035E-3</v>
      </c>
      <c r="G864" s="39">
        <v>6.6487494157014826E-3</v>
      </c>
      <c r="H864" s="39">
        <f t="shared" si="55"/>
        <v>7.0043646339284435E-3</v>
      </c>
      <c r="L864" s="39"/>
      <c r="M864" s="39"/>
    </row>
    <row r="865" spans="1:13" x14ac:dyDescent="0.2">
      <c r="A865" s="87">
        <v>38484</v>
      </c>
      <c r="B865" s="39">
        <v>5.8532322500000067E-2</v>
      </c>
      <c r="C865" s="39">
        <v>6.4046920202250002E-2</v>
      </c>
      <c r="D865" s="40">
        <f t="shared" si="52"/>
        <v>5.5145977022499348E-3</v>
      </c>
      <c r="E865" s="39">
        <f t="shared" si="53"/>
        <v>1.6654320460698945E-3</v>
      </c>
      <c r="F865" s="40">
        <f t="shared" si="54"/>
        <v>7.1800297483198289E-3</v>
      </c>
      <c r="G865" s="39">
        <v>6.6488505529096464E-3</v>
      </c>
      <c r="H865" s="39">
        <f t="shared" si="55"/>
        <v>6.9144401506147377E-3</v>
      </c>
      <c r="L865" s="39"/>
      <c r="M865" s="39"/>
    </row>
    <row r="866" spans="1:13" x14ac:dyDescent="0.2">
      <c r="A866" s="87">
        <v>38485</v>
      </c>
      <c r="B866" s="39">
        <v>5.8326562500000012E-2</v>
      </c>
      <c r="C866" s="39">
        <v>6.3934486783999933E-2</v>
      </c>
      <c r="D866" s="40">
        <f t="shared" si="52"/>
        <v>5.607924283999921E-3</v>
      </c>
      <c r="E866" s="39">
        <f t="shared" si="53"/>
        <v>1.6733088095695933E-3</v>
      </c>
      <c r="F866" s="40">
        <f t="shared" si="54"/>
        <v>7.2812330935695148E-3</v>
      </c>
      <c r="G866" s="39">
        <v>6.6484678427765065E-3</v>
      </c>
      <c r="H866" s="39">
        <f t="shared" si="55"/>
        <v>6.9648504681730106E-3</v>
      </c>
      <c r="L866" s="39"/>
      <c r="M866" s="39"/>
    </row>
    <row r="867" spans="1:13" x14ac:dyDescent="0.2">
      <c r="A867" s="87">
        <v>38488</v>
      </c>
      <c r="B867" s="39">
        <v>5.8069390624999828E-2</v>
      </c>
      <c r="C867" s="39">
        <v>6.3764300710249966E-2</v>
      </c>
      <c r="D867" s="40">
        <f t="shared" si="52"/>
        <v>5.6949100852501378E-3</v>
      </c>
      <c r="E867" s="39">
        <f t="shared" si="53"/>
        <v>1.6806504111951115E-3</v>
      </c>
      <c r="F867" s="40">
        <f t="shared" si="54"/>
        <v>7.3755604964452492E-3</v>
      </c>
      <c r="G867" s="39">
        <v>6.6477625481544678E-3</v>
      </c>
      <c r="H867" s="39">
        <f t="shared" si="55"/>
        <v>7.0116615222998585E-3</v>
      </c>
      <c r="L867" s="39"/>
      <c r="M867" s="39"/>
    </row>
    <row r="868" spans="1:13" x14ac:dyDescent="0.2">
      <c r="A868" s="87">
        <v>38489</v>
      </c>
      <c r="B868" s="39">
        <v>5.8120822500000058E-2</v>
      </c>
      <c r="C868" s="39">
        <v>6.3863316406250092E-2</v>
      </c>
      <c r="D868" s="40">
        <f t="shared" si="52"/>
        <v>5.7424939062500346E-3</v>
      </c>
      <c r="E868" s="39">
        <f t="shared" si="53"/>
        <v>1.6846664856875028E-3</v>
      </c>
      <c r="F868" s="40">
        <f t="shared" si="54"/>
        <v>7.4271603919375375E-3</v>
      </c>
      <c r="G868" s="39">
        <v>6.6480249531297719E-3</v>
      </c>
      <c r="H868" s="39">
        <f t="shared" si="55"/>
        <v>7.0375926725336543E-3</v>
      </c>
      <c r="L868" s="39"/>
      <c r="M868" s="39"/>
    </row>
    <row r="869" spans="1:13" x14ac:dyDescent="0.2">
      <c r="A869" s="87">
        <v>38490</v>
      </c>
      <c r="B869" s="39">
        <v>5.8069390624999828E-2</v>
      </c>
      <c r="C869" s="39">
        <v>6.3853002056249997E-2</v>
      </c>
      <c r="D869" s="40">
        <f t="shared" si="52"/>
        <v>5.7836114312501685E-3</v>
      </c>
      <c r="E869" s="39">
        <f t="shared" si="53"/>
        <v>1.688136804797514E-3</v>
      </c>
      <c r="F869" s="40">
        <f t="shared" si="54"/>
        <v>7.4717482360476825E-3</v>
      </c>
      <c r="G869" s="39">
        <v>6.6478034936168218E-3</v>
      </c>
      <c r="H869" s="39">
        <f t="shared" si="55"/>
        <v>7.0597758648322517E-3</v>
      </c>
      <c r="L869" s="39"/>
      <c r="M869" s="39"/>
    </row>
    <row r="870" spans="1:13" x14ac:dyDescent="0.2">
      <c r="A870" s="87">
        <v>38491</v>
      </c>
      <c r="B870" s="39">
        <v>5.8069390624999828E-2</v>
      </c>
      <c r="C870" s="39">
        <v>6.3842687756249905E-2</v>
      </c>
      <c r="D870" s="40">
        <f t="shared" si="52"/>
        <v>5.7732971312500769E-3</v>
      </c>
      <c r="E870" s="39">
        <f t="shared" si="53"/>
        <v>1.6872662778775064E-3</v>
      </c>
      <c r="F870" s="40">
        <f t="shared" si="54"/>
        <v>7.4605634091275833E-3</v>
      </c>
      <c r="G870" s="39">
        <v>6.6479046088046001E-3</v>
      </c>
      <c r="H870" s="39">
        <f t="shared" si="55"/>
        <v>7.0542340089660913E-3</v>
      </c>
      <c r="L870" s="39"/>
      <c r="M870" s="39"/>
    </row>
    <row r="871" spans="1:13" x14ac:dyDescent="0.2">
      <c r="A871" s="87">
        <v>38492</v>
      </c>
      <c r="B871" s="39">
        <v>5.848088062500012E-2</v>
      </c>
      <c r="C871" s="39">
        <v>6.4089213209000073E-2</v>
      </c>
      <c r="D871" s="40">
        <f t="shared" si="52"/>
        <v>5.6083325839999532E-3</v>
      </c>
      <c r="E871" s="39">
        <f t="shared" si="53"/>
        <v>1.673343270089596E-3</v>
      </c>
      <c r="F871" s="40">
        <f t="shared" si="54"/>
        <v>7.2816758540895487E-3</v>
      </c>
      <c r="G871" s="39">
        <v>6.6489734921733046E-3</v>
      </c>
      <c r="H871" s="39">
        <f t="shared" si="55"/>
        <v>6.9653246731314266E-3</v>
      </c>
      <c r="L871" s="39"/>
      <c r="M871" s="39"/>
    </row>
    <row r="872" spans="1:13" x14ac:dyDescent="0.2">
      <c r="A872" s="87">
        <v>38495</v>
      </c>
      <c r="B872" s="39">
        <v>5.8840999999999921E-2</v>
      </c>
      <c r="C872" s="39">
        <v>6.445544390024982E-2</v>
      </c>
      <c r="D872" s="40">
        <f t="shared" si="52"/>
        <v>5.6144439002498991E-3</v>
      </c>
      <c r="E872" s="39">
        <f t="shared" si="53"/>
        <v>1.6738590651810914E-3</v>
      </c>
      <c r="F872" s="40">
        <f t="shared" si="54"/>
        <v>7.2883029654309903E-3</v>
      </c>
      <c r="G872" s="39">
        <v>6.6502037020852445E-3</v>
      </c>
      <c r="H872" s="39">
        <f t="shared" si="55"/>
        <v>6.9692533337581174E-3</v>
      </c>
      <c r="L872" s="39"/>
      <c r="M872" s="39"/>
    </row>
    <row r="873" spans="1:13" x14ac:dyDescent="0.2">
      <c r="A873" s="87">
        <v>38496</v>
      </c>
      <c r="B873" s="39">
        <v>5.8017959999999924E-2</v>
      </c>
      <c r="C873" s="39">
        <v>6.3689010609000007E-2</v>
      </c>
      <c r="D873" s="40">
        <f t="shared" si="52"/>
        <v>5.6710506090000834E-3</v>
      </c>
      <c r="E873" s="39">
        <f t="shared" si="53"/>
        <v>1.678636671399607E-3</v>
      </c>
      <c r="F873" s="40">
        <f t="shared" si="54"/>
        <v>7.3496872803996902E-3</v>
      </c>
      <c r="G873" s="39">
        <v>6.6477240556106487E-3</v>
      </c>
      <c r="H873" s="39">
        <f t="shared" si="55"/>
        <v>6.9987056680051694E-3</v>
      </c>
      <c r="L873" s="39"/>
      <c r="M873" s="39"/>
    </row>
    <row r="874" spans="1:13" x14ac:dyDescent="0.2">
      <c r="A874" s="87">
        <v>38497</v>
      </c>
      <c r="B874" s="39">
        <v>5.7606559999999973E-2</v>
      </c>
      <c r="C874" s="39">
        <v>6.2957907002249902E-2</v>
      </c>
      <c r="D874" s="40">
        <f t="shared" si="52"/>
        <v>5.3513470022499288E-3</v>
      </c>
      <c r="E874" s="39">
        <f t="shared" si="53"/>
        <v>1.6516536869898939E-3</v>
      </c>
      <c r="F874" s="40">
        <f t="shared" si="54"/>
        <v>7.0030006892398229E-3</v>
      </c>
      <c r="G874" s="39">
        <v>6.6462121430257426E-3</v>
      </c>
      <c r="H874" s="39">
        <f t="shared" si="55"/>
        <v>6.8246064161327832E-3</v>
      </c>
      <c r="L874" s="39"/>
      <c r="M874" s="39"/>
    </row>
    <row r="875" spans="1:13" x14ac:dyDescent="0.2">
      <c r="A875" s="87">
        <v>38498</v>
      </c>
      <c r="B875" s="39">
        <v>5.7709402500000229E-2</v>
      </c>
      <c r="C875" s="39">
        <v>6.334972253225013E-2</v>
      </c>
      <c r="D875" s="40">
        <f t="shared" si="52"/>
        <v>5.6403200322499014E-3</v>
      </c>
      <c r="E875" s="39">
        <f t="shared" si="53"/>
        <v>1.6760430107218916E-3</v>
      </c>
      <c r="F875" s="40">
        <f t="shared" si="54"/>
        <v>7.316363042971793E-3</v>
      </c>
      <c r="G875" s="39">
        <v>6.6467971398755932E-3</v>
      </c>
      <c r="H875" s="39">
        <f t="shared" si="55"/>
        <v>6.9815800914236927E-3</v>
      </c>
      <c r="L875" s="39"/>
      <c r="M875" s="39"/>
    </row>
    <row r="876" spans="1:13" x14ac:dyDescent="0.2">
      <c r="A876" s="87">
        <v>38499</v>
      </c>
      <c r="B876" s="39">
        <v>5.7709402500000229E-2</v>
      </c>
      <c r="C876" s="39">
        <v>6.3256917592249939E-2</v>
      </c>
      <c r="D876" s="40">
        <f t="shared" si="52"/>
        <v>5.5475150922497107E-3</v>
      </c>
      <c r="E876" s="39">
        <f t="shared" si="53"/>
        <v>1.6682102737858755E-3</v>
      </c>
      <c r="F876" s="40">
        <f t="shared" si="54"/>
        <v>7.2157253660355865E-3</v>
      </c>
      <c r="G876" s="39">
        <v>6.6468982305973867E-3</v>
      </c>
      <c r="H876" s="39">
        <f t="shared" si="55"/>
        <v>6.9313117983164866E-3</v>
      </c>
      <c r="L876" s="39"/>
      <c r="M876" s="39"/>
    </row>
    <row r="877" spans="1:13" x14ac:dyDescent="0.2">
      <c r="A877" s="87">
        <v>38502</v>
      </c>
      <c r="B877" s="39">
        <v>5.7400890000000038E-2</v>
      </c>
      <c r="C877" s="39">
        <v>6.290326478399999E-2</v>
      </c>
      <c r="D877" s="40">
        <f t="shared" si="52"/>
        <v>5.5023747839999526E-3</v>
      </c>
      <c r="E877" s="39">
        <f t="shared" si="53"/>
        <v>1.6644004317695959E-3</v>
      </c>
      <c r="F877" s="40">
        <f t="shared" si="54"/>
        <v>7.1667752157695483E-3</v>
      </c>
      <c r="G877" s="39">
        <v>6.6460314649685603E-3</v>
      </c>
      <c r="H877" s="39">
        <f t="shared" si="55"/>
        <v>6.9064033403690543E-3</v>
      </c>
      <c r="L877" s="39"/>
      <c r="M877" s="39"/>
    </row>
    <row r="878" spans="1:13" x14ac:dyDescent="0.2">
      <c r="A878" s="87">
        <v>38503</v>
      </c>
      <c r="B878" s="39">
        <v>5.7143830625000058E-2</v>
      </c>
      <c r="C878" s="39">
        <v>6.2635228963999978E-2</v>
      </c>
      <c r="D878" s="40">
        <f t="shared" si="52"/>
        <v>5.4913983389999199E-3</v>
      </c>
      <c r="E878" s="39">
        <f t="shared" si="53"/>
        <v>1.6634740198115932E-3</v>
      </c>
      <c r="F878" s="40">
        <f t="shared" si="54"/>
        <v>7.1548723588115131E-3</v>
      </c>
      <c r="G878" s="39">
        <v>6.6454872936347886E-3</v>
      </c>
      <c r="H878" s="39">
        <f t="shared" si="55"/>
        <v>6.9001798262231509E-3</v>
      </c>
      <c r="L878" s="39"/>
      <c r="M878" s="39"/>
    </row>
    <row r="879" spans="1:13" x14ac:dyDescent="0.2">
      <c r="A879" s="87">
        <v>38504</v>
      </c>
      <c r="B879" s="39">
        <v>5.6938205625000071E-2</v>
      </c>
      <c r="C879" s="39">
        <v>6.231672265624999E-2</v>
      </c>
      <c r="D879" s="40">
        <f t="shared" si="52"/>
        <v>5.3785170312499186E-3</v>
      </c>
      <c r="E879" s="39">
        <f t="shared" si="53"/>
        <v>1.6539468374374929E-3</v>
      </c>
      <c r="F879" s="40">
        <f t="shared" si="54"/>
        <v>7.0324638686874111E-3</v>
      </c>
      <c r="G879" s="39">
        <v>6.5945585395639217E-3</v>
      </c>
      <c r="H879" s="39">
        <f t="shared" si="55"/>
        <v>6.8135112041256664E-3</v>
      </c>
      <c r="L879" s="39"/>
      <c r="M879" s="39"/>
    </row>
    <row r="880" spans="1:13" x14ac:dyDescent="0.2">
      <c r="A880" s="87">
        <v>38505</v>
      </c>
      <c r="B880" s="39">
        <v>5.6783999999999946E-2</v>
      </c>
      <c r="C880" s="39">
        <v>6.2057005282249778E-2</v>
      </c>
      <c r="D880" s="40">
        <f t="shared" si="52"/>
        <v>5.2730052822498319E-3</v>
      </c>
      <c r="E880" s="39">
        <f t="shared" si="53"/>
        <v>1.6450416458218859E-3</v>
      </c>
      <c r="F880" s="40">
        <f t="shared" si="54"/>
        <v>6.9180469280717173E-3</v>
      </c>
      <c r="G880" s="39">
        <v>6.543801997516141E-3</v>
      </c>
      <c r="H880" s="39">
        <f t="shared" si="55"/>
        <v>6.7309244627939292E-3</v>
      </c>
      <c r="L880" s="39"/>
      <c r="M880" s="39"/>
    </row>
    <row r="881" spans="1:13" x14ac:dyDescent="0.2">
      <c r="A881" s="87">
        <v>38506</v>
      </c>
      <c r="B881" s="39">
        <v>5.6527015625000177E-2</v>
      </c>
      <c r="C881" s="39">
        <v>6.1780832756250126E-2</v>
      </c>
      <c r="D881" s="40">
        <f t="shared" si="52"/>
        <v>5.2538171312499493E-3</v>
      </c>
      <c r="E881" s="39">
        <f t="shared" si="53"/>
        <v>1.6434221658774956E-3</v>
      </c>
      <c r="F881" s="40">
        <f t="shared" si="54"/>
        <v>6.8972392971274454E-3</v>
      </c>
      <c r="G881" s="39">
        <v>6.4928986885659512E-3</v>
      </c>
      <c r="H881" s="39">
        <f t="shared" si="55"/>
        <v>6.6950689928466983E-3</v>
      </c>
      <c r="L881" s="39"/>
      <c r="M881" s="39"/>
    </row>
    <row r="882" spans="1:13" x14ac:dyDescent="0.2">
      <c r="A882" s="87">
        <v>38509</v>
      </c>
      <c r="B882" s="39">
        <v>5.6681202499999861E-2</v>
      </c>
      <c r="C882" s="39">
        <v>6.2153880272250106E-2</v>
      </c>
      <c r="D882" s="40">
        <f t="shared" si="52"/>
        <v>5.4726777722502451E-3</v>
      </c>
      <c r="E882" s="39">
        <f t="shared" si="53"/>
        <v>1.6618940039779206E-3</v>
      </c>
      <c r="F882" s="40">
        <f t="shared" si="54"/>
        <v>7.1345717762281661E-3</v>
      </c>
      <c r="G882" s="39">
        <v>6.4434167791078689E-3</v>
      </c>
      <c r="H882" s="39">
        <f t="shared" si="55"/>
        <v>6.7889942776680175E-3</v>
      </c>
      <c r="L882" s="39"/>
      <c r="M882" s="39"/>
    </row>
    <row r="883" spans="1:13" x14ac:dyDescent="0.2">
      <c r="A883" s="87">
        <v>38510</v>
      </c>
      <c r="B883" s="39">
        <v>5.6372840000000091E-2</v>
      </c>
      <c r="C883" s="39">
        <v>6.1548999225000234E-2</v>
      </c>
      <c r="D883" s="40">
        <f t="shared" si="52"/>
        <v>5.1761592250001431E-3</v>
      </c>
      <c r="E883" s="39">
        <f t="shared" si="53"/>
        <v>1.6368678385900121E-3</v>
      </c>
      <c r="F883" s="40">
        <f t="shared" si="54"/>
        <v>6.813027063590155E-3</v>
      </c>
      <c r="G883" s="39">
        <v>6.3922187214335846E-3</v>
      </c>
      <c r="H883" s="39">
        <f t="shared" si="55"/>
        <v>6.6026228925118698E-3</v>
      </c>
      <c r="L883" s="39"/>
      <c r="M883" s="39"/>
    </row>
    <row r="884" spans="1:13" x14ac:dyDescent="0.2">
      <c r="A884" s="87">
        <v>38511</v>
      </c>
      <c r="B884" s="39">
        <v>5.6372840000000091E-2</v>
      </c>
      <c r="C884" s="39">
        <v>6.1637608164000213E-2</v>
      </c>
      <c r="D884" s="40">
        <f t="shared" si="52"/>
        <v>5.264768164000122E-3</v>
      </c>
      <c r="E884" s="39">
        <f t="shared" si="53"/>
        <v>1.6443464330416103E-3</v>
      </c>
      <c r="F884" s="40">
        <f t="shared" si="54"/>
        <v>6.9091145970417321E-3</v>
      </c>
      <c r="G884" s="39">
        <v>6.3421170097279767E-3</v>
      </c>
      <c r="H884" s="39">
        <f t="shared" si="55"/>
        <v>6.6256158033848548E-3</v>
      </c>
      <c r="L884" s="39"/>
      <c r="M884" s="39"/>
    </row>
    <row r="885" spans="1:13" x14ac:dyDescent="0.2">
      <c r="A885" s="87">
        <v>38512</v>
      </c>
      <c r="B885" s="39">
        <v>5.6681202499999861E-2</v>
      </c>
      <c r="C885" s="39">
        <v>6.1958073682250259E-2</v>
      </c>
      <c r="D885" s="40">
        <f t="shared" si="52"/>
        <v>5.2768711822503978E-3</v>
      </c>
      <c r="E885" s="39">
        <f t="shared" si="53"/>
        <v>1.6453679277819335E-3</v>
      </c>
      <c r="F885" s="40">
        <f t="shared" si="54"/>
        <v>6.9222391100323315E-3</v>
      </c>
      <c r="G885" s="39">
        <v>6.2929333232737417E-3</v>
      </c>
      <c r="H885" s="39">
        <f t="shared" si="55"/>
        <v>6.6075862166530362E-3</v>
      </c>
      <c r="L885" s="39"/>
      <c r="M885" s="39"/>
    </row>
    <row r="886" spans="1:13" x14ac:dyDescent="0.2">
      <c r="A886" s="87">
        <v>38513</v>
      </c>
      <c r="B886" s="39">
        <v>5.6938205625000071E-2</v>
      </c>
      <c r="C886" s="39">
        <v>6.2058035843999937E-2</v>
      </c>
      <c r="D886" s="40">
        <f t="shared" si="52"/>
        <v>5.1198302189998657E-3</v>
      </c>
      <c r="E886" s="39">
        <f t="shared" si="53"/>
        <v>1.6321136704835885E-3</v>
      </c>
      <c r="F886" s="40">
        <f t="shared" si="54"/>
        <v>6.7519438894834537E-3</v>
      </c>
      <c r="G886" s="39">
        <v>6.243584646122402E-3</v>
      </c>
      <c r="H886" s="39">
        <f t="shared" si="55"/>
        <v>6.4977642678029279E-3</v>
      </c>
      <c r="L886" s="39"/>
      <c r="M886" s="39"/>
    </row>
    <row r="887" spans="1:13" x14ac:dyDescent="0.2">
      <c r="A887" s="87">
        <v>38517</v>
      </c>
      <c r="B887" s="39">
        <v>5.7812250000000009E-2</v>
      </c>
      <c r="C887" s="39">
        <v>6.2998116323999875E-2</v>
      </c>
      <c r="D887" s="40">
        <f t="shared" si="52"/>
        <v>5.1858663239998659E-3</v>
      </c>
      <c r="E887" s="39">
        <f t="shared" si="53"/>
        <v>1.6376871177455885E-3</v>
      </c>
      <c r="F887" s="40">
        <f t="shared" si="54"/>
        <v>6.823553441745454E-3</v>
      </c>
      <c r="G887" s="39">
        <v>6.1961799089462755E-3</v>
      </c>
      <c r="H887" s="39">
        <f t="shared" si="55"/>
        <v>6.5098666753458647E-3</v>
      </c>
      <c r="L887" s="39"/>
      <c r="M887" s="39"/>
    </row>
    <row r="888" spans="1:13" x14ac:dyDescent="0.2">
      <c r="A888" s="87">
        <v>38518</v>
      </c>
      <c r="B888" s="39">
        <v>5.8017959999999924E-2</v>
      </c>
      <c r="C888" s="39">
        <v>6.322701464099989E-2</v>
      </c>
      <c r="D888" s="40">
        <f t="shared" si="52"/>
        <v>5.2090546409999661E-3</v>
      </c>
      <c r="E888" s="39">
        <f t="shared" si="53"/>
        <v>1.639644211700397E-3</v>
      </c>
      <c r="F888" s="40">
        <f t="shared" si="54"/>
        <v>6.8486988527003629E-3</v>
      </c>
      <c r="G888" s="39">
        <v>6.1466443384483593E-3</v>
      </c>
      <c r="H888" s="39">
        <f t="shared" si="55"/>
        <v>6.4976715955743607E-3</v>
      </c>
      <c r="L888" s="39"/>
      <c r="M888" s="39"/>
    </row>
    <row r="889" spans="1:13" x14ac:dyDescent="0.2">
      <c r="A889" s="87">
        <v>38519</v>
      </c>
      <c r="B889" s="39">
        <v>5.8223689999999939E-2</v>
      </c>
      <c r="C889" s="39">
        <v>6.3493062564000002E-2</v>
      </c>
      <c r="D889" s="40">
        <f t="shared" si="52"/>
        <v>5.2693725640000633E-3</v>
      </c>
      <c r="E889" s="39">
        <f t="shared" si="53"/>
        <v>1.6447350444016053E-3</v>
      </c>
      <c r="F889" s="40">
        <f t="shared" si="54"/>
        <v>6.9141076084016685E-3</v>
      </c>
      <c r="G889" s="39">
        <v>6.0969522816904931E-3</v>
      </c>
      <c r="H889" s="39">
        <f t="shared" si="55"/>
        <v>6.5055299450460808E-3</v>
      </c>
      <c r="L889" s="39"/>
      <c r="M889" s="39"/>
    </row>
    <row r="890" spans="1:13" x14ac:dyDescent="0.2">
      <c r="A890" s="87">
        <v>38520</v>
      </c>
      <c r="B890" s="39">
        <v>5.7915102500000204E-2</v>
      </c>
      <c r="C890" s="39">
        <v>6.3281665180249691E-2</v>
      </c>
      <c r="D890" s="40">
        <f t="shared" si="52"/>
        <v>5.366562680249487E-3</v>
      </c>
      <c r="E890" s="39">
        <f t="shared" si="53"/>
        <v>1.6529378902130566E-3</v>
      </c>
      <c r="F890" s="40">
        <f t="shared" si="54"/>
        <v>7.0195005704625432E-3</v>
      </c>
      <c r="G890" s="39">
        <v>6.0460802537891656E-3</v>
      </c>
      <c r="H890" s="39">
        <f t="shared" si="55"/>
        <v>6.5327904121258544E-3</v>
      </c>
      <c r="L890" s="39"/>
      <c r="M890" s="39"/>
    </row>
    <row r="891" spans="1:13" x14ac:dyDescent="0.2">
      <c r="A891" s="87">
        <v>38523</v>
      </c>
      <c r="B891" s="39">
        <v>5.7863675624999722E-2</v>
      </c>
      <c r="C891" s="39">
        <v>6.2670277880999992E-2</v>
      </c>
      <c r="D891" s="40">
        <f t="shared" si="52"/>
        <v>4.8066022560002697E-3</v>
      </c>
      <c r="E891" s="39">
        <f t="shared" si="53"/>
        <v>1.6056772304064227E-3</v>
      </c>
      <c r="F891" s="40">
        <f t="shared" si="54"/>
        <v>6.4122794864066926E-3</v>
      </c>
      <c r="G891" s="39">
        <v>5.9958036274547766E-3</v>
      </c>
      <c r="H891" s="39">
        <f t="shared" si="55"/>
        <v>6.2040415569307346E-3</v>
      </c>
      <c r="L891" s="39"/>
      <c r="M891" s="39"/>
    </row>
    <row r="892" spans="1:13" x14ac:dyDescent="0.2">
      <c r="A892" s="87">
        <v>38524</v>
      </c>
      <c r="B892" s="39">
        <v>5.8275125625000257E-2</v>
      </c>
      <c r="C892" s="39">
        <v>6.3039357443999799E-2</v>
      </c>
      <c r="D892" s="40">
        <f t="shared" si="52"/>
        <v>4.7642318189995425E-3</v>
      </c>
      <c r="E892" s="39">
        <f t="shared" si="53"/>
        <v>1.6021011655235613E-3</v>
      </c>
      <c r="F892" s="40">
        <f t="shared" si="54"/>
        <v>6.3663329845231043E-3</v>
      </c>
      <c r="G892" s="39">
        <v>5.9468293384854487E-3</v>
      </c>
      <c r="H892" s="39">
        <f t="shared" si="55"/>
        <v>6.1565811615042765E-3</v>
      </c>
      <c r="L892" s="39"/>
      <c r="M892" s="39"/>
    </row>
    <row r="893" spans="1:13" x14ac:dyDescent="0.2">
      <c r="A893" s="87">
        <v>38525</v>
      </c>
      <c r="B893" s="39">
        <v>5.7812250000000009E-2</v>
      </c>
      <c r="C893" s="39">
        <v>6.2762026312249919E-2</v>
      </c>
      <c r="D893" s="40">
        <f t="shared" si="52"/>
        <v>4.9497763122499094E-3</v>
      </c>
      <c r="E893" s="39">
        <f t="shared" si="53"/>
        <v>1.6177611207538922E-3</v>
      </c>
      <c r="F893" s="40">
        <f t="shared" si="54"/>
        <v>6.5675374330038012E-3</v>
      </c>
      <c r="G893" s="39">
        <v>5.8952612067739718E-3</v>
      </c>
      <c r="H893" s="39">
        <f t="shared" si="55"/>
        <v>6.2313993198888865E-3</v>
      </c>
      <c r="L893" s="39"/>
      <c r="M893" s="39"/>
    </row>
    <row r="894" spans="1:13" x14ac:dyDescent="0.2">
      <c r="A894" s="87">
        <v>38526</v>
      </c>
      <c r="B894" s="39">
        <v>5.6835400625000032E-2</v>
      </c>
      <c r="C894" s="39">
        <v>6.2081738902250105E-2</v>
      </c>
      <c r="D894" s="40">
        <f t="shared" si="52"/>
        <v>5.2463382772500733E-3</v>
      </c>
      <c r="E894" s="39">
        <f t="shared" si="53"/>
        <v>1.6427909505999062E-3</v>
      </c>
      <c r="F894" s="40">
        <f t="shared" si="54"/>
        <v>6.8891292278499792E-3</v>
      </c>
      <c r="G894" s="39">
        <v>5.8424416961304626E-3</v>
      </c>
      <c r="H894" s="39">
        <f t="shared" si="55"/>
        <v>6.3657854619902209E-3</v>
      </c>
      <c r="L894" s="39"/>
      <c r="M894" s="39"/>
    </row>
    <row r="895" spans="1:13" x14ac:dyDescent="0.2">
      <c r="A895" s="87">
        <v>38527</v>
      </c>
      <c r="B895" s="39">
        <v>5.6578409999999968E-2</v>
      </c>
      <c r="C895" s="39">
        <v>6.2117809280999969E-2</v>
      </c>
      <c r="D895" s="40">
        <f t="shared" si="52"/>
        <v>5.5393992810000015E-3</v>
      </c>
      <c r="E895" s="39">
        <f t="shared" si="53"/>
        <v>1.6675252993164E-3</v>
      </c>
      <c r="F895" s="40">
        <f t="shared" si="54"/>
        <v>7.2069245803164017E-3</v>
      </c>
      <c r="G895" s="39">
        <v>5.7914980899618218E-3</v>
      </c>
      <c r="H895" s="39">
        <f t="shared" si="55"/>
        <v>6.4992113351391122E-3</v>
      </c>
      <c r="L895" s="39"/>
      <c r="M895" s="39"/>
    </row>
    <row r="896" spans="1:13" x14ac:dyDescent="0.2">
      <c r="A896" s="87">
        <v>38530</v>
      </c>
      <c r="B896" s="39">
        <v>5.6270062499999884E-2</v>
      </c>
      <c r="C896" s="39">
        <v>6.1421244009000286E-2</v>
      </c>
      <c r="D896" s="40">
        <f t="shared" si="52"/>
        <v>5.1511815090004021E-3</v>
      </c>
      <c r="E896" s="39">
        <f t="shared" si="53"/>
        <v>1.6347597193596339E-3</v>
      </c>
      <c r="F896" s="40">
        <f t="shared" si="54"/>
        <v>6.7859412283600359E-3</v>
      </c>
      <c r="G896" s="39">
        <v>5.7407096869410701E-3</v>
      </c>
      <c r="H896" s="39">
        <f t="shared" si="55"/>
        <v>6.263325457650553E-3</v>
      </c>
      <c r="L896" s="39"/>
      <c r="M896" s="39"/>
    </row>
    <row r="897" spans="1:13" x14ac:dyDescent="0.2">
      <c r="A897" s="87">
        <v>38531</v>
      </c>
      <c r="B897" s="39">
        <v>5.6424230625000016E-2</v>
      </c>
      <c r="C897" s="39">
        <v>6.1645851044000111E-2</v>
      </c>
      <c r="D897" s="40">
        <f t="shared" si="52"/>
        <v>5.2216204190000948E-3</v>
      </c>
      <c r="E897" s="39">
        <f t="shared" si="53"/>
        <v>1.6407047633636078E-3</v>
      </c>
      <c r="F897" s="40">
        <f t="shared" si="54"/>
        <v>6.862325182363703E-3</v>
      </c>
      <c r="G897" s="39">
        <v>5.6910404408905269E-3</v>
      </c>
      <c r="H897" s="39">
        <f t="shared" si="55"/>
        <v>6.2766828116271149E-3</v>
      </c>
      <c r="L897" s="39"/>
      <c r="M897" s="39"/>
    </row>
    <row r="898" spans="1:13" x14ac:dyDescent="0.2">
      <c r="A898" s="87">
        <v>38532</v>
      </c>
      <c r="B898" s="39">
        <v>5.6783999999999946E-2</v>
      </c>
      <c r="C898" s="39">
        <v>6.1973531441000151E-2</v>
      </c>
      <c r="D898" s="40">
        <f t="shared" si="52"/>
        <v>5.1895314410002058E-3</v>
      </c>
      <c r="E898" s="39">
        <f t="shared" si="53"/>
        <v>1.6379964536204173E-3</v>
      </c>
      <c r="F898" s="40">
        <f t="shared" si="54"/>
        <v>6.8275278946206231E-3</v>
      </c>
      <c r="G898" s="39">
        <v>5.6419131399416678E-3</v>
      </c>
      <c r="H898" s="39">
        <f t="shared" si="55"/>
        <v>6.2347205172811459E-3</v>
      </c>
      <c r="L898" s="39"/>
      <c r="M898" s="39"/>
    </row>
    <row r="899" spans="1:13" x14ac:dyDescent="0.2">
      <c r="A899" s="87">
        <v>38533</v>
      </c>
      <c r="B899" s="39">
        <v>5.6783999999999946E-2</v>
      </c>
      <c r="C899" s="39">
        <v>6.2091014084000085E-2</v>
      </c>
      <c r="D899" s="40">
        <f t="shared" si="52"/>
        <v>5.307014084000139E-3</v>
      </c>
      <c r="E899" s="39">
        <f t="shared" si="53"/>
        <v>1.6479119886896117E-3</v>
      </c>
      <c r="F899" s="40">
        <f t="shared" si="54"/>
        <v>6.9549260726897502E-3</v>
      </c>
      <c r="G899" s="39">
        <v>5.5919552197656319E-3</v>
      </c>
      <c r="H899" s="39">
        <f t="shared" si="55"/>
        <v>6.2734406462276911E-3</v>
      </c>
      <c r="I899" s="90">
        <f>AVERAGE(H649:H899)</f>
        <v>8.1371975615390901E-3</v>
      </c>
      <c r="L899" s="39"/>
      <c r="M899" s="39"/>
    </row>
    <row r="900" spans="1:13" x14ac:dyDescent="0.2">
      <c r="L900" s="39"/>
      <c r="M900" s="39"/>
    </row>
    <row r="901" spans="1:13" x14ac:dyDescent="0.2">
      <c r="L901" s="39"/>
      <c r="M901" s="39"/>
    </row>
    <row r="902" spans="1:13" x14ac:dyDescent="0.2">
      <c r="L902" s="39"/>
      <c r="M902" s="39"/>
    </row>
    <row r="903" spans="1:13" x14ac:dyDescent="0.2">
      <c r="L903" s="39"/>
      <c r="M903" s="39"/>
    </row>
    <row r="904" spans="1:13" x14ac:dyDescent="0.2">
      <c r="L904" s="39"/>
      <c r="M904" s="39"/>
    </row>
    <row r="905" spans="1:13" x14ac:dyDescent="0.2">
      <c r="L905" s="39"/>
      <c r="M905"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9"/>
  <sheetViews>
    <sheetView zoomScale="90" zoomScaleNormal="90" workbookViewId="0">
      <pane xSplit="1" ySplit="5" topLeftCell="B6" activePane="bottomRight" state="frozen"/>
      <selection pane="topRight" activeCell="B1" sqref="B1"/>
      <selection pane="bottomLeft" activeCell="A6" sqref="A6"/>
      <selection pane="bottomRight"/>
    </sheetView>
  </sheetViews>
  <sheetFormatPr defaultColWidth="9.140625" defaultRowHeight="12.75" x14ac:dyDescent="0.2"/>
  <cols>
    <col min="1" max="1" width="16.7109375" style="125" customWidth="1"/>
    <col min="2" max="5" width="13.140625" style="125" customWidth="1"/>
    <col min="6" max="6" width="13" style="125" customWidth="1"/>
    <col min="7" max="16384" width="9.140625" style="125"/>
  </cols>
  <sheetData>
    <row r="1" spans="1:6" x14ac:dyDescent="0.2">
      <c r="A1" s="122" t="s">
        <v>129</v>
      </c>
      <c r="B1" s="122"/>
      <c r="C1" s="123"/>
      <c r="D1" s="124"/>
      <c r="E1" s="124"/>
    </row>
    <row r="2" spans="1:6" x14ac:dyDescent="0.2">
      <c r="A2" s="126" t="s">
        <v>130</v>
      </c>
      <c r="B2" s="126"/>
      <c r="C2" s="123"/>
      <c r="D2" s="124"/>
      <c r="E2" s="124"/>
    </row>
    <row r="3" spans="1:6" x14ac:dyDescent="0.2">
      <c r="A3" s="127"/>
      <c r="B3" s="127"/>
      <c r="C3" s="123"/>
      <c r="D3" s="124"/>
      <c r="E3" s="124"/>
    </row>
    <row r="4" spans="1:6" s="130" customFormat="1" x14ac:dyDescent="0.2">
      <c r="A4" s="122"/>
      <c r="B4" s="128" t="s">
        <v>131</v>
      </c>
      <c r="C4" s="129"/>
      <c r="D4" s="129"/>
      <c r="E4" s="129"/>
    </row>
    <row r="5" spans="1:6" s="130" customFormat="1" x14ac:dyDescent="0.2">
      <c r="A5" s="131" t="s">
        <v>104</v>
      </c>
      <c r="B5" s="132" t="s">
        <v>132</v>
      </c>
      <c r="C5" s="132" t="s">
        <v>133</v>
      </c>
      <c r="D5" s="132" t="s">
        <v>134</v>
      </c>
      <c r="E5" s="132" t="s">
        <v>135</v>
      </c>
    </row>
    <row r="6" spans="1:6" x14ac:dyDescent="0.2">
      <c r="A6" s="133">
        <v>36971</v>
      </c>
      <c r="B6" s="134">
        <v>4.43</v>
      </c>
      <c r="C6" s="134">
        <v>4.45</v>
      </c>
      <c r="D6" s="134">
        <v>4.625</v>
      </c>
      <c r="E6" s="134">
        <v>4.9950000000000001</v>
      </c>
      <c r="F6" s="135"/>
    </row>
    <row r="7" spans="1:6" x14ac:dyDescent="0.2">
      <c r="A7" s="133">
        <v>36972</v>
      </c>
      <c r="B7" s="134">
        <v>4.51</v>
      </c>
      <c r="C7" s="134">
        <v>4.53</v>
      </c>
      <c r="D7" s="134">
        <v>4.7149999999999999</v>
      </c>
      <c r="E7" s="134">
        <v>5.09</v>
      </c>
      <c r="F7" s="135"/>
    </row>
    <row r="8" spans="1:6" x14ac:dyDescent="0.2">
      <c r="A8" s="133">
        <v>36973</v>
      </c>
      <c r="B8" s="134">
        <v>4.625</v>
      </c>
      <c r="C8" s="134">
        <v>4.6500000000000004</v>
      </c>
      <c r="D8" s="134">
        <v>4.83</v>
      </c>
      <c r="E8" s="134">
        <v>5.16</v>
      </c>
      <c r="F8" s="135"/>
    </row>
    <row r="9" spans="1:6" x14ac:dyDescent="0.2">
      <c r="A9" s="133">
        <v>36976</v>
      </c>
      <c r="B9" s="134">
        <v>4.6749999999999998</v>
      </c>
      <c r="C9" s="134">
        <v>4.71</v>
      </c>
      <c r="D9" s="134">
        <v>4.87</v>
      </c>
      <c r="E9" s="134">
        <v>5.18</v>
      </c>
      <c r="F9" s="135"/>
    </row>
    <row r="10" spans="1:6" x14ac:dyDescent="0.2">
      <c r="A10" s="133">
        <v>36977</v>
      </c>
      <c r="B10" s="134">
        <v>4.6449999999999996</v>
      </c>
      <c r="C10" s="134">
        <v>4.68</v>
      </c>
      <c r="D10" s="134">
        <v>4.84</v>
      </c>
      <c r="E10" s="134">
        <v>5.1749999999999998</v>
      </c>
      <c r="F10" s="135"/>
    </row>
    <row r="11" spans="1:6" x14ac:dyDescent="0.2">
      <c r="A11" s="133">
        <v>36978</v>
      </c>
      <c r="B11" s="134">
        <v>4.835</v>
      </c>
      <c r="C11" s="134">
        <v>4.87</v>
      </c>
      <c r="D11" s="134">
        <v>5.0149999999999997</v>
      </c>
      <c r="E11" s="134">
        <v>5.3150000000000004</v>
      </c>
      <c r="F11" s="135"/>
    </row>
    <row r="12" spans="1:6" x14ac:dyDescent="0.2">
      <c r="A12" s="133">
        <v>36979</v>
      </c>
      <c r="B12" s="134">
        <v>4.74</v>
      </c>
      <c r="C12" s="134">
        <v>4.78</v>
      </c>
      <c r="D12" s="134">
        <v>4.93</v>
      </c>
      <c r="E12" s="134">
        <v>5.2549999999999999</v>
      </c>
      <c r="F12" s="135"/>
    </row>
    <row r="13" spans="1:6" x14ac:dyDescent="0.2">
      <c r="A13" s="133">
        <v>36980</v>
      </c>
      <c r="B13" s="134">
        <v>4.7</v>
      </c>
      <c r="C13" s="134">
        <v>4.7450000000000001</v>
      </c>
      <c r="D13" s="134">
        <v>4.915</v>
      </c>
      <c r="E13" s="134">
        <v>5.2750000000000004</v>
      </c>
      <c r="F13" s="135"/>
    </row>
    <row r="14" spans="1:6" x14ac:dyDescent="0.2">
      <c r="A14" s="133">
        <v>36983</v>
      </c>
      <c r="B14" s="134">
        <v>4.6550000000000002</v>
      </c>
      <c r="C14" s="134">
        <v>4.7050000000000001</v>
      </c>
      <c r="D14" s="134">
        <v>4.875</v>
      </c>
      <c r="E14" s="134">
        <v>5.25</v>
      </c>
      <c r="F14" s="135"/>
    </row>
    <row r="15" spans="1:6" x14ac:dyDescent="0.2">
      <c r="A15" s="133">
        <v>36984</v>
      </c>
      <c r="B15" s="134">
        <v>4.74</v>
      </c>
      <c r="C15" s="134">
        <v>4.7949999999999999</v>
      </c>
      <c r="D15" s="134">
        <v>4.96</v>
      </c>
      <c r="E15" s="134">
        <v>5.3250000000000002</v>
      </c>
      <c r="F15" s="135"/>
    </row>
    <row r="16" spans="1:6" x14ac:dyDescent="0.2">
      <c r="A16" s="133">
        <v>36985</v>
      </c>
      <c r="B16" s="134">
        <v>4.59</v>
      </c>
      <c r="C16" s="134">
        <v>4.6550000000000002</v>
      </c>
      <c r="D16" s="134">
        <v>4.835</v>
      </c>
      <c r="E16" s="134">
        <v>5.23</v>
      </c>
      <c r="F16" s="135"/>
    </row>
    <row r="17" spans="1:6" x14ac:dyDescent="0.2">
      <c r="A17" s="133">
        <v>36986</v>
      </c>
      <c r="B17" s="134">
        <v>4.7050000000000001</v>
      </c>
      <c r="C17" s="134">
        <v>4.7949999999999999</v>
      </c>
      <c r="D17" s="134">
        <v>4.9749999999999996</v>
      </c>
      <c r="E17" s="134">
        <v>5.3449999999999998</v>
      </c>
      <c r="F17" s="135"/>
    </row>
    <row r="18" spans="1:6" x14ac:dyDescent="0.2">
      <c r="A18" s="133">
        <v>36987</v>
      </c>
      <c r="B18" s="134">
        <v>4.78</v>
      </c>
      <c r="C18" s="134">
        <v>4.88</v>
      </c>
      <c r="D18" s="134">
        <v>5.0650000000000004</v>
      </c>
      <c r="E18" s="134">
        <v>5.46</v>
      </c>
      <c r="F18" s="135"/>
    </row>
    <row r="19" spans="1:6" x14ac:dyDescent="0.2">
      <c r="A19" s="133">
        <v>36990</v>
      </c>
      <c r="B19" s="134">
        <v>4.6900000000000004</v>
      </c>
      <c r="C19" s="134">
        <v>4.7949999999999999</v>
      </c>
      <c r="D19" s="134">
        <v>5</v>
      </c>
      <c r="E19" s="134">
        <v>5.42</v>
      </c>
      <c r="F19" s="135"/>
    </row>
    <row r="20" spans="1:6" x14ac:dyDescent="0.2">
      <c r="A20" s="133">
        <v>36991</v>
      </c>
      <c r="B20" s="134">
        <v>4.74</v>
      </c>
      <c r="C20" s="134">
        <v>4.8600000000000003</v>
      </c>
      <c r="D20" s="134">
        <v>5.0599999999999996</v>
      </c>
      <c r="E20" s="134">
        <v>5.48</v>
      </c>
      <c r="F20" s="135"/>
    </row>
    <row r="21" spans="1:6" x14ac:dyDescent="0.2">
      <c r="A21" s="133">
        <v>36992</v>
      </c>
      <c r="B21" s="134">
        <v>4.8449999999999998</v>
      </c>
      <c r="C21" s="134">
        <v>4.9850000000000003</v>
      </c>
      <c r="D21" s="134">
        <v>5.1849999999999996</v>
      </c>
      <c r="E21" s="134">
        <v>5.5549999999999997</v>
      </c>
      <c r="F21" s="135"/>
    </row>
    <row r="22" spans="1:6" x14ac:dyDescent="0.2">
      <c r="A22" s="133">
        <v>36993</v>
      </c>
      <c r="B22" s="134">
        <v>4.915</v>
      </c>
      <c r="C22" s="134">
        <v>5.0599999999999996</v>
      </c>
      <c r="D22" s="134">
        <v>5.26</v>
      </c>
      <c r="E22" s="134">
        <v>5.6150000000000002</v>
      </c>
      <c r="F22" s="135"/>
    </row>
    <row r="23" spans="1:6" x14ac:dyDescent="0.2">
      <c r="A23" s="133">
        <v>36998</v>
      </c>
      <c r="B23" s="134">
        <v>4.9000000000000004</v>
      </c>
      <c r="C23" s="134">
        <v>5.04</v>
      </c>
      <c r="D23" s="134">
        <v>5.25</v>
      </c>
      <c r="E23" s="134">
        <v>5.6449999999999996</v>
      </c>
      <c r="F23" s="135"/>
    </row>
    <row r="24" spans="1:6" x14ac:dyDescent="0.2">
      <c r="A24" s="133">
        <v>36999</v>
      </c>
      <c r="B24" s="134">
        <v>4.9550000000000001</v>
      </c>
      <c r="C24" s="134">
        <v>5.1050000000000004</v>
      </c>
      <c r="D24" s="134">
        <v>5.3049999999999997</v>
      </c>
      <c r="E24" s="134">
        <v>5.6849999999999996</v>
      </c>
      <c r="F24" s="135"/>
    </row>
    <row r="25" spans="1:6" x14ac:dyDescent="0.2">
      <c r="A25" s="133">
        <v>37000</v>
      </c>
      <c r="B25" s="134">
        <v>4.7249999999999996</v>
      </c>
      <c r="C25" s="134">
        <v>4.9050000000000002</v>
      </c>
      <c r="D25" s="134">
        <v>5.17</v>
      </c>
      <c r="E25" s="134">
        <v>5.6449999999999996</v>
      </c>
      <c r="F25" s="136">
        <f>AVERAGE(E6:E25)/100</f>
        <v>5.3549999999999986E-2</v>
      </c>
    </row>
    <row r="26" spans="1:6" x14ac:dyDescent="0.2">
      <c r="A26" s="133">
        <v>37001</v>
      </c>
      <c r="B26" s="134">
        <v>4.83</v>
      </c>
      <c r="C26" s="134">
        <v>5.04</v>
      </c>
      <c r="D26" s="134">
        <v>5.335</v>
      </c>
      <c r="E26" s="134">
        <v>5.82</v>
      </c>
      <c r="F26" s="135"/>
    </row>
    <row r="27" spans="1:6" x14ac:dyDescent="0.2">
      <c r="A27" s="133">
        <v>37004</v>
      </c>
      <c r="B27" s="134">
        <v>4.8099999999999996</v>
      </c>
      <c r="C27" s="134">
        <v>5.0250000000000004</v>
      </c>
      <c r="D27" s="134">
        <v>5.3250000000000002</v>
      </c>
      <c r="E27" s="134">
        <v>5.84</v>
      </c>
      <c r="F27" s="135"/>
    </row>
    <row r="28" spans="1:6" x14ac:dyDescent="0.2">
      <c r="A28" s="133">
        <v>37005</v>
      </c>
      <c r="B28" s="134">
        <v>4.83</v>
      </c>
      <c r="C28" s="134">
        <v>5.03</v>
      </c>
      <c r="D28" s="134">
        <v>5.31</v>
      </c>
      <c r="E28" s="134">
        <v>5.79</v>
      </c>
      <c r="F28" s="135"/>
    </row>
    <row r="29" spans="1:6" x14ac:dyDescent="0.2">
      <c r="A29" s="133">
        <v>37007</v>
      </c>
      <c r="B29" s="134">
        <v>4.91</v>
      </c>
      <c r="C29" s="134">
        <v>5.1050000000000004</v>
      </c>
      <c r="D29" s="134">
        <v>5.375</v>
      </c>
      <c r="E29" s="134">
        <v>5.82</v>
      </c>
      <c r="F29" s="135"/>
    </row>
    <row r="30" spans="1:6" x14ac:dyDescent="0.2">
      <c r="A30" s="133">
        <v>37008</v>
      </c>
      <c r="B30" s="134">
        <v>4.83</v>
      </c>
      <c r="C30" s="134">
        <v>5.0049999999999999</v>
      </c>
      <c r="D30" s="134">
        <v>5.26</v>
      </c>
      <c r="E30" s="134">
        <v>5.6849999999999996</v>
      </c>
      <c r="F30" s="135"/>
    </row>
    <row r="31" spans="1:6" x14ac:dyDescent="0.2">
      <c r="A31" s="133">
        <v>37011</v>
      </c>
      <c r="B31" s="134">
        <v>4.93</v>
      </c>
      <c r="C31" s="134">
        <v>5.1050000000000004</v>
      </c>
      <c r="D31" s="134">
        <v>5.36</v>
      </c>
      <c r="E31" s="134">
        <v>5.78</v>
      </c>
      <c r="F31" s="135"/>
    </row>
    <row r="32" spans="1:6" x14ac:dyDescent="0.2">
      <c r="A32" s="133">
        <v>37012</v>
      </c>
      <c r="B32" s="134">
        <v>4.9550000000000001</v>
      </c>
      <c r="C32" s="134">
        <v>5.125</v>
      </c>
      <c r="D32" s="134">
        <v>5.38</v>
      </c>
      <c r="E32" s="134">
        <v>5.82</v>
      </c>
      <c r="F32" s="135"/>
    </row>
    <row r="33" spans="1:6" x14ac:dyDescent="0.2">
      <c r="A33" s="133">
        <v>37013</v>
      </c>
      <c r="B33" s="134">
        <v>4.9550000000000001</v>
      </c>
      <c r="C33" s="134">
        <v>5.125</v>
      </c>
      <c r="D33" s="134">
        <v>5.375</v>
      </c>
      <c r="E33" s="134">
        <v>5.8250000000000002</v>
      </c>
      <c r="F33" s="135"/>
    </row>
    <row r="34" spans="1:6" x14ac:dyDescent="0.2">
      <c r="A34" s="133">
        <v>37014</v>
      </c>
      <c r="B34" s="134">
        <v>4.95</v>
      </c>
      <c r="C34" s="134">
        <v>5.1150000000000002</v>
      </c>
      <c r="D34" s="134">
        <v>5.375</v>
      </c>
      <c r="E34" s="134">
        <v>5.8250000000000002</v>
      </c>
      <c r="F34" s="135"/>
    </row>
    <row r="35" spans="1:6" x14ac:dyDescent="0.2">
      <c r="A35" s="133">
        <v>37015</v>
      </c>
      <c r="B35" s="134">
        <v>4.875</v>
      </c>
      <c r="C35" s="134">
        <v>5.04</v>
      </c>
      <c r="D35" s="134">
        <v>5.3</v>
      </c>
      <c r="E35" s="134">
        <v>5.77</v>
      </c>
      <c r="F35" s="135"/>
    </row>
    <row r="36" spans="1:6" x14ac:dyDescent="0.2">
      <c r="A36" s="133">
        <v>37018</v>
      </c>
      <c r="B36" s="134">
        <v>4.8250000000000002</v>
      </c>
      <c r="C36" s="134">
        <v>4.9950000000000001</v>
      </c>
      <c r="D36" s="134">
        <v>5.2750000000000004</v>
      </c>
      <c r="E36" s="134">
        <v>5.7750000000000004</v>
      </c>
      <c r="F36" s="135"/>
    </row>
    <row r="37" spans="1:6" x14ac:dyDescent="0.2">
      <c r="A37" s="133">
        <v>37019</v>
      </c>
      <c r="B37" s="134">
        <v>4.76</v>
      </c>
      <c r="C37" s="134">
        <v>4.9249999999999998</v>
      </c>
      <c r="D37" s="134">
        <v>5.2149999999999999</v>
      </c>
      <c r="E37" s="134">
        <v>5.72</v>
      </c>
      <c r="F37" s="135"/>
    </row>
    <row r="38" spans="1:6" x14ac:dyDescent="0.2">
      <c r="A38" s="133">
        <v>37020</v>
      </c>
      <c r="B38" s="134">
        <v>4.76</v>
      </c>
      <c r="C38" s="134">
        <v>4.93</v>
      </c>
      <c r="D38" s="134">
        <v>5.2149999999999999</v>
      </c>
      <c r="E38" s="134">
        <v>5.7249999999999996</v>
      </c>
      <c r="F38" s="135"/>
    </row>
    <row r="39" spans="1:6" x14ac:dyDescent="0.2">
      <c r="A39" s="133">
        <v>37021</v>
      </c>
      <c r="B39" s="134">
        <v>4.7350000000000003</v>
      </c>
      <c r="C39" s="134">
        <v>4.9050000000000002</v>
      </c>
      <c r="D39" s="134">
        <v>5.18</v>
      </c>
      <c r="E39" s="134">
        <v>5.66</v>
      </c>
      <c r="F39" s="135"/>
    </row>
    <row r="40" spans="1:6" x14ac:dyDescent="0.2">
      <c r="A40" s="133">
        <v>37022</v>
      </c>
      <c r="B40" s="134">
        <v>4.8949999999999996</v>
      </c>
      <c r="C40" s="134">
        <v>5.0599999999999996</v>
      </c>
      <c r="D40" s="134">
        <v>5.3250000000000002</v>
      </c>
      <c r="E40" s="134">
        <v>5.7750000000000004</v>
      </c>
      <c r="F40" s="135"/>
    </row>
    <row r="41" spans="1:6" x14ac:dyDescent="0.2">
      <c r="A41" s="133">
        <v>37025</v>
      </c>
      <c r="B41" s="134">
        <v>5.0750000000000002</v>
      </c>
      <c r="C41" s="134">
        <v>5.2549999999999999</v>
      </c>
      <c r="D41" s="134">
        <v>5.52</v>
      </c>
      <c r="E41" s="134">
        <v>5.95</v>
      </c>
      <c r="F41" s="135"/>
    </row>
    <row r="42" spans="1:6" x14ac:dyDescent="0.2">
      <c r="A42" s="133">
        <v>37026</v>
      </c>
      <c r="B42" s="134">
        <v>5.0949999999999998</v>
      </c>
      <c r="C42" s="134">
        <v>5.2949999999999999</v>
      </c>
      <c r="D42" s="134">
        <v>5.5650000000000004</v>
      </c>
      <c r="E42" s="134">
        <v>6</v>
      </c>
      <c r="F42" s="135"/>
    </row>
    <row r="43" spans="1:6" x14ac:dyDescent="0.2">
      <c r="A43" s="133">
        <v>37027</v>
      </c>
      <c r="B43" s="134">
        <v>5.085</v>
      </c>
      <c r="C43" s="134">
        <v>5.31</v>
      </c>
      <c r="D43" s="134">
        <v>5.6</v>
      </c>
      <c r="E43" s="134">
        <v>6.1050000000000004</v>
      </c>
      <c r="F43" s="135"/>
    </row>
    <row r="44" spans="1:6" x14ac:dyDescent="0.2">
      <c r="A44" s="133">
        <v>37028</v>
      </c>
      <c r="B44" s="134">
        <v>5.1100000000000003</v>
      </c>
      <c r="C44" s="134">
        <v>5.34</v>
      </c>
      <c r="D44" s="134">
        <v>5.6349999999999998</v>
      </c>
      <c r="E44" s="134">
        <v>6.0949999999999998</v>
      </c>
      <c r="F44" s="135"/>
    </row>
    <row r="45" spans="1:6" x14ac:dyDescent="0.2">
      <c r="A45" s="133">
        <v>37029</v>
      </c>
      <c r="B45" s="134">
        <v>5.125</v>
      </c>
      <c r="C45" s="134">
        <v>5.3550000000000004</v>
      </c>
      <c r="D45" s="134">
        <v>5.63</v>
      </c>
      <c r="E45" s="134">
        <v>6.0449999999999999</v>
      </c>
      <c r="F45" s="135"/>
    </row>
    <row r="46" spans="1:6" x14ac:dyDescent="0.2">
      <c r="A46" s="133">
        <v>37032</v>
      </c>
      <c r="B46" s="134">
        <v>5.21</v>
      </c>
      <c r="C46" s="134">
        <v>5.45</v>
      </c>
      <c r="D46" s="134">
        <v>5.72</v>
      </c>
      <c r="E46" s="134">
        <v>6.1050000000000004</v>
      </c>
      <c r="F46" s="135"/>
    </row>
    <row r="47" spans="1:6" x14ac:dyDescent="0.2">
      <c r="A47" s="133">
        <v>37033</v>
      </c>
      <c r="B47" s="134">
        <v>5.16</v>
      </c>
      <c r="C47" s="134">
        <v>5.3949999999999996</v>
      </c>
      <c r="D47" s="134">
        <v>5.665</v>
      </c>
      <c r="E47" s="134">
        <v>6.0650000000000004</v>
      </c>
      <c r="F47" s="135"/>
    </row>
    <row r="48" spans="1:6" x14ac:dyDescent="0.2">
      <c r="A48" s="133">
        <v>37034</v>
      </c>
      <c r="B48" s="134">
        <v>5.1449999999999996</v>
      </c>
      <c r="C48" s="134">
        <v>5.3849999999999998</v>
      </c>
      <c r="D48" s="134">
        <v>5.6550000000000002</v>
      </c>
      <c r="E48" s="134">
        <v>6.06</v>
      </c>
      <c r="F48" s="135"/>
    </row>
    <row r="49" spans="1:6" x14ac:dyDescent="0.2">
      <c r="A49" s="133">
        <v>37035</v>
      </c>
      <c r="B49" s="134">
        <v>5.12</v>
      </c>
      <c r="C49" s="134">
        <v>5.3550000000000004</v>
      </c>
      <c r="D49" s="134">
        <v>5.62</v>
      </c>
      <c r="E49" s="134">
        <v>6.03</v>
      </c>
      <c r="F49" s="135"/>
    </row>
    <row r="50" spans="1:6" x14ac:dyDescent="0.2">
      <c r="A50" s="133">
        <v>37036</v>
      </c>
      <c r="B50" s="134">
        <v>5.1449999999999996</v>
      </c>
      <c r="C50" s="134">
        <v>5.3949999999999996</v>
      </c>
      <c r="D50" s="134">
        <v>5.67</v>
      </c>
      <c r="E50" s="134">
        <v>6.085</v>
      </c>
      <c r="F50" s="135"/>
    </row>
    <row r="51" spans="1:6" x14ac:dyDescent="0.2">
      <c r="A51" s="133">
        <v>37039</v>
      </c>
      <c r="B51" s="134">
        <v>5.14</v>
      </c>
      <c r="C51" s="134">
        <v>5.39</v>
      </c>
      <c r="D51" s="134">
        <v>5.665</v>
      </c>
      <c r="E51" s="134">
        <v>6.08</v>
      </c>
      <c r="F51" s="135"/>
    </row>
    <row r="52" spans="1:6" x14ac:dyDescent="0.2">
      <c r="A52" s="133">
        <v>37040</v>
      </c>
      <c r="B52" s="134">
        <v>5.1550000000000002</v>
      </c>
      <c r="C52" s="134">
        <v>5.4050000000000002</v>
      </c>
      <c r="D52" s="134">
        <v>5.68</v>
      </c>
      <c r="E52" s="134">
        <v>6.0750000000000002</v>
      </c>
      <c r="F52" s="135"/>
    </row>
    <row r="53" spans="1:6" x14ac:dyDescent="0.2">
      <c r="A53" s="133">
        <v>37041</v>
      </c>
      <c r="B53" s="134">
        <v>5.18</v>
      </c>
      <c r="C53" s="134">
        <v>5.4349999999999996</v>
      </c>
      <c r="D53" s="134">
        <v>5.7</v>
      </c>
      <c r="E53" s="134">
        <v>6.085</v>
      </c>
      <c r="F53" s="135"/>
    </row>
    <row r="54" spans="1:6" x14ac:dyDescent="0.2">
      <c r="A54" s="133">
        <v>37042</v>
      </c>
      <c r="B54" s="134">
        <v>5.14</v>
      </c>
      <c r="C54" s="134">
        <v>5.38</v>
      </c>
      <c r="D54" s="134">
        <v>5.6449999999999996</v>
      </c>
      <c r="E54" s="134">
        <v>6.0250000000000004</v>
      </c>
      <c r="F54" s="135"/>
    </row>
    <row r="55" spans="1:6" x14ac:dyDescent="0.2">
      <c r="A55" s="133">
        <v>37043</v>
      </c>
      <c r="B55" s="134">
        <v>5.1150000000000002</v>
      </c>
      <c r="C55" s="134">
        <v>5.3550000000000004</v>
      </c>
      <c r="D55" s="134">
        <v>5.61</v>
      </c>
      <c r="E55" s="134">
        <v>5.9550000000000001</v>
      </c>
      <c r="F55" s="135"/>
    </row>
    <row r="56" spans="1:6" x14ac:dyDescent="0.2">
      <c r="A56" s="133">
        <v>37046</v>
      </c>
      <c r="B56" s="134">
        <v>5.0650000000000004</v>
      </c>
      <c r="C56" s="134">
        <v>5.2949999999999999</v>
      </c>
      <c r="D56" s="134">
        <v>5.5449999999999999</v>
      </c>
      <c r="E56" s="134">
        <v>5.89</v>
      </c>
      <c r="F56" s="135"/>
    </row>
    <row r="57" spans="1:6" x14ac:dyDescent="0.2">
      <c r="A57" s="133">
        <v>37047</v>
      </c>
      <c r="B57" s="134">
        <v>5.07</v>
      </c>
      <c r="C57" s="134">
        <v>5.3049999999999997</v>
      </c>
      <c r="D57" s="134">
        <v>5.56</v>
      </c>
      <c r="E57" s="134">
        <v>5.93</v>
      </c>
      <c r="F57" s="135"/>
    </row>
    <row r="58" spans="1:6" x14ac:dyDescent="0.2">
      <c r="A58" s="133">
        <v>37048</v>
      </c>
      <c r="B58" s="134">
        <v>5.2850000000000001</v>
      </c>
      <c r="C58" s="134">
        <v>5.5149999999999997</v>
      </c>
      <c r="D58" s="134">
        <v>5.7249999999999996</v>
      </c>
      <c r="E58" s="134">
        <v>6.0049999999999999</v>
      </c>
      <c r="F58" s="135"/>
    </row>
    <row r="59" spans="1:6" x14ac:dyDescent="0.2">
      <c r="A59" s="133">
        <v>37049</v>
      </c>
      <c r="B59" s="134">
        <v>5.28</v>
      </c>
      <c r="C59" s="134">
        <v>5.5149999999999997</v>
      </c>
      <c r="D59" s="134">
        <v>5.71</v>
      </c>
      <c r="E59" s="134">
        <v>5.9450000000000003</v>
      </c>
      <c r="F59" s="135"/>
    </row>
    <row r="60" spans="1:6" x14ac:dyDescent="0.2">
      <c r="A60" s="133">
        <v>37050</v>
      </c>
      <c r="B60" s="134">
        <v>5.3049999999999997</v>
      </c>
      <c r="C60" s="134">
        <v>5.5449999999999999</v>
      </c>
      <c r="D60" s="134">
        <v>5.7549999999999999</v>
      </c>
      <c r="E60" s="134">
        <v>6.03</v>
      </c>
      <c r="F60" s="135"/>
    </row>
    <row r="61" spans="1:6" x14ac:dyDescent="0.2">
      <c r="A61" s="133">
        <v>37054</v>
      </c>
      <c r="B61" s="134">
        <v>5.2750000000000004</v>
      </c>
      <c r="C61" s="134">
        <v>5.51</v>
      </c>
      <c r="D61" s="134">
        <v>5.7149999999999999</v>
      </c>
      <c r="E61" s="134">
        <v>5.98</v>
      </c>
      <c r="F61" s="135"/>
    </row>
    <row r="62" spans="1:6" x14ac:dyDescent="0.2">
      <c r="A62" s="133">
        <v>37055</v>
      </c>
      <c r="B62" s="134">
        <v>5.2</v>
      </c>
      <c r="C62" s="134">
        <v>5.4249999999999998</v>
      </c>
      <c r="D62" s="134">
        <v>5.6150000000000002</v>
      </c>
      <c r="E62" s="134">
        <v>5.8650000000000002</v>
      </c>
      <c r="F62" s="135"/>
    </row>
    <row r="63" spans="1:6" x14ac:dyDescent="0.2">
      <c r="A63" s="133">
        <v>37056</v>
      </c>
      <c r="B63" s="134">
        <v>5.14</v>
      </c>
      <c r="C63" s="134">
        <v>5.36</v>
      </c>
      <c r="D63" s="134">
        <v>5.55</v>
      </c>
      <c r="E63" s="134">
        <v>5.8150000000000004</v>
      </c>
      <c r="F63" s="135"/>
    </row>
    <row r="64" spans="1:6" x14ac:dyDescent="0.2">
      <c r="A64" s="133">
        <v>37057</v>
      </c>
      <c r="B64" s="134">
        <v>5.1100000000000003</v>
      </c>
      <c r="C64" s="134">
        <v>5.33</v>
      </c>
      <c r="D64" s="134">
        <v>5.53</v>
      </c>
      <c r="E64" s="134">
        <v>5.8250000000000002</v>
      </c>
      <c r="F64" s="135"/>
    </row>
    <row r="65" spans="1:6" x14ac:dyDescent="0.2">
      <c r="A65" s="133">
        <v>37060</v>
      </c>
      <c r="B65" s="134">
        <v>5.0650000000000004</v>
      </c>
      <c r="C65" s="134">
        <v>5.28</v>
      </c>
      <c r="D65" s="134">
        <v>5.4950000000000001</v>
      </c>
      <c r="E65" s="134">
        <v>5.83</v>
      </c>
      <c r="F65" s="135"/>
    </row>
    <row r="66" spans="1:6" x14ac:dyDescent="0.2">
      <c r="A66" s="133">
        <v>37061</v>
      </c>
      <c r="B66" s="134">
        <v>5.07</v>
      </c>
      <c r="C66" s="134">
        <v>5.2850000000000001</v>
      </c>
      <c r="D66" s="134">
        <v>5.5149999999999997</v>
      </c>
      <c r="E66" s="134">
        <v>5.8650000000000002</v>
      </c>
      <c r="F66" s="135"/>
    </row>
    <row r="67" spans="1:6" x14ac:dyDescent="0.2">
      <c r="A67" s="133">
        <v>37062</v>
      </c>
      <c r="B67" s="134">
        <v>5.0750000000000002</v>
      </c>
      <c r="C67" s="134">
        <v>5.2850000000000001</v>
      </c>
      <c r="D67" s="134">
        <v>5.5</v>
      </c>
      <c r="E67" s="134">
        <v>5.8250000000000002</v>
      </c>
      <c r="F67" s="135"/>
    </row>
    <row r="68" spans="1:6" x14ac:dyDescent="0.2">
      <c r="A68" s="133">
        <v>37063</v>
      </c>
      <c r="B68" s="134">
        <v>5.08</v>
      </c>
      <c r="C68" s="134">
        <v>5.29</v>
      </c>
      <c r="D68" s="134">
        <v>5.51</v>
      </c>
      <c r="E68" s="134">
        <v>5.86</v>
      </c>
      <c r="F68" s="135"/>
    </row>
    <row r="69" spans="1:6" x14ac:dyDescent="0.2">
      <c r="A69" s="133">
        <v>37064</v>
      </c>
      <c r="B69" s="134">
        <v>5.07</v>
      </c>
      <c r="C69" s="134">
        <v>5.28</v>
      </c>
      <c r="D69" s="134">
        <v>5.5</v>
      </c>
      <c r="E69" s="134">
        <v>5.835</v>
      </c>
      <c r="F69" s="135"/>
    </row>
    <row r="70" spans="1:6" x14ac:dyDescent="0.2">
      <c r="A70" s="133">
        <v>37067</v>
      </c>
      <c r="B70" s="134">
        <v>4.99</v>
      </c>
      <c r="C70" s="134">
        <v>5.19</v>
      </c>
      <c r="D70" s="134">
        <v>5.415</v>
      </c>
      <c r="E70" s="134">
        <v>5.7750000000000004</v>
      </c>
      <c r="F70" s="135"/>
    </row>
    <row r="71" spans="1:6" x14ac:dyDescent="0.2">
      <c r="A71" s="133">
        <v>37068</v>
      </c>
      <c r="B71" s="134">
        <v>5</v>
      </c>
      <c r="C71" s="134">
        <v>5.2</v>
      </c>
      <c r="D71" s="134">
        <v>5.43</v>
      </c>
      <c r="E71" s="134">
        <v>5.7850000000000001</v>
      </c>
      <c r="F71" s="135"/>
    </row>
    <row r="72" spans="1:6" x14ac:dyDescent="0.2">
      <c r="A72" s="133">
        <v>37069</v>
      </c>
      <c r="B72" s="134">
        <v>5.14</v>
      </c>
      <c r="C72" s="134">
        <v>5.3449999999999998</v>
      </c>
      <c r="D72" s="134">
        <v>5.58</v>
      </c>
      <c r="E72" s="134">
        <v>5.92</v>
      </c>
      <c r="F72" s="135"/>
    </row>
    <row r="73" spans="1:6" x14ac:dyDescent="0.2">
      <c r="A73" s="133">
        <v>37070</v>
      </c>
      <c r="B73" s="134">
        <v>5.2450000000000001</v>
      </c>
      <c r="C73" s="134">
        <v>5.4550000000000001</v>
      </c>
      <c r="D73" s="134">
        <v>5.6749999999999998</v>
      </c>
      <c r="E73" s="134">
        <v>5.96</v>
      </c>
      <c r="F73" s="135"/>
    </row>
    <row r="74" spans="1:6" x14ac:dyDescent="0.2">
      <c r="A74" s="133">
        <v>37071</v>
      </c>
      <c r="B74" s="134">
        <v>5.32</v>
      </c>
      <c r="C74" s="134">
        <v>5.55</v>
      </c>
      <c r="D74" s="134">
        <v>5.7750000000000004</v>
      </c>
      <c r="E74" s="134">
        <v>6.04</v>
      </c>
      <c r="F74" s="135"/>
    </row>
    <row r="75" spans="1:6" x14ac:dyDescent="0.2">
      <c r="A75" s="133">
        <v>37074</v>
      </c>
      <c r="B75" s="134">
        <v>5.3449999999999998</v>
      </c>
      <c r="C75" s="134">
        <v>5.59</v>
      </c>
      <c r="D75" s="134">
        <v>5.8250000000000002</v>
      </c>
      <c r="E75" s="134">
        <v>6.1</v>
      </c>
      <c r="F75" s="135"/>
    </row>
    <row r="76" spans="1:6" x14ac:dyDescent="0.2">
      <c r="A76" s="133">
        <v>37075</v>
      </c>
      <c r="B76" s="134">
        <v>5.42</v>
      </c>
      <c r="C76" s="134">
        <v>5.6749999999999998</v>
      </c>
      <c r="D76" s="134">
        <v>5.8849999999999998</v>
      </c>
      <c r="E76" s="134">
        <v>6.1150000000000002</v>
      </c>
      <c r="F76" s="135"/>
    </row>
    <row r="77" spans="1:6" x14ac:dyDescent="0.2">
      <c r="A77" s="133">
        <v>37076</v>
      </c>
      <c r="B77" s="134">
        <v>5.46</v>
      </c>
      <c r="C77" s="134">
        <v>5.72</v>
      </c>
      <c r="D77" s="134">
        <v>5.9349999999999996</v>
      </c>
      <c r="E77" s="134">
        <v>6.2050000000000001</v>
      </c>
      <c r="F77" s="135"/>
    </row>
    <row r="78" spans="1:6" x14ac:dyDescent="0.2">
      <c r="A78" s="133">
        <v>37077</v>
      </c>
      <c r="B78" s="134">
        <v>5.42</v>
      </c>
      <c r="C78" s="134">
        <v>5.66</v>
      </c>
      <c r="D78" s="134">
        <v>5.88</v>
      </c>
      <c r="E78" s="134">
        <v>6.16</v>
      </c>
      <c r="F78" s="135"/>
    </row>
    <row r="79" spans="1:6" x14ac:dyDescent="0.2">
      <c r="A79" s="133">
        <v>37078</v>
      </c>
      <c r="B79" s="134">
        <v>5.4249999999999998</v>
      </c>
      <c r="C79" s="134">
        <v>5.6749999999999998</v>
      </c>
      <c r="D79" s="134">
        <v>5.8949999999999996</v>
      </c>
      <c r="E79" s="134">
        <v>6.1849999999999996</v>
      </c>
      <c r="F79" s="135"/>
    </row>
    <row r="80" spans="1:6" x14ac:dyDescent="0.2">
      <c r="A80" s="133">
        <v>37081</v>
      </c>
      <c r="B80" s="134">
        <v>5.4</v>
      </c>
      <c r="C80" s="134">
        <v>5.6449999999999996</v>
      </c>
      <c r="D80" s="134">
        <v>5.8650000000000002</v>
      </c>
      <c r="E80" s="134">
        <v>6.17</v>
      </c>
      <c r="F80" s="135"/>
    </row>
    <row r="81" spans="1:6" x14ac:dyDescent="0.2">
      <c r="A81" s="133">
        <v>37082</v>
      </c>
      <c r="B81" s="134">
        <v>5.42</v>
      </c>
      <c r="C81" s="134">
        <v>5.6749999999999998</v>
      </c>
      <c r="D81" s="134">
        <v>5.8849999999999998</v>
      </c>
      <c r="E81" s="134">
        <v>6.1550000000000002</v>
      </c>
      <c r="F81" s="135"/>
    </row>
    <row r="82" spans="1:6" x14ac:dyDescent="0.2">
      <c r="A82" s="133">
        <v>37083</v>
      </c>
      <c r="B82" s="134">
        <v>5.35</v>
      </c>
      <c r="C82" s="134">
        <v>5.5949999999999998</v>
      </c>
      <c r="D82" s="134">
        <v>5.8049999999999997</v>
      </c>
      <c r="E82" s="134">
        <v>6.085</v>
      </c>
      <c r="F82" s="135"/>
    </row>
    <row r="83" spans="1:6" x14ac:dyDescent="0.2">
      <c r="A83" s="133">
        <v>37084</v>
      </c>
      <c r="B83" s="134">
        <v>5.48</v>
      </c>
      <c r="C83" s="134">
        <v>5.74</v>
      </c>
      <c r="D83" s="134">
        <v>5.9450000000000003</v>
      </c>
      <c r="E83" s="134">
        <v>6.1950000000000003</v>
      </c>
      <c r="F83" s="135"/>
    </row>
    <row r="84" spans="1:6" x14ac:dyDescent="0.2">
      <c r="A84" s="133">
        <v>37085</v>
      </c>
      <c r="B84" s="134">
        <v>5.46</v>
      </c>
      <c r="C84" s="134">
        <v>5.7149999999999999</v>
      </c>
      <c r="D84" s="134">
        <v>5.92</v>
      </c>
      <c r="E84" s="134">
        <v>6.16</v>
      </c>
      <c r="F84" s="135"/>
    </row>
    <row r="85" spans="1:6" x14ac:dyDescent="0.2">
      <c r="A85" s="133">
        <v>37088</v>
      </c>
      <c r="B85" s="134">
        <v>5.44</v>
      </c>
      <c r="C85" s="134">
        <v>5.69</v>
      </c>
      <c r="D85" s="134">
        <v>5.88</v>
      </c>
      <c r="E85" s="134">
        <v>6.1</v>
      </c>
      <c r="F85" s="135"/>
    </row>
    <row r="86" spans="1:6" x14ac:dyDescent="0.2">
      <c r="A86" s="133">
        <v>37089</v>
      </c>
      <c r="B86" s="134">
        <v>5.415</v>
      </c>
      <c r="C86" s="134">
        <v>5.65</v>
      </c>
      <c r="D86" s="134">
        <v>5.84</v>
      </c>
      <c r="E86" s="134">
        <v>6.06</v>
      </c>
      <c r="F86" s="135"/>
    </row>
    <row r="87" spans="1:6" x14ac:dyDescent="0.2">
      <c r="A87" s="133">
        <v>37090</v>
      </c>
      <c r="B87" s="134">
        <v>5.39</v>
      </c>
      <c r="C87" s="134">
        <v>5.625</v>
      </c>
      <c r="D87" s="134">
        <v>5.81</v>
      </c>
      <c r="E87" s="134">
        <v>6.03</v>
      </c>
      <c r="F87" s="135"/>
    </row>
    <row r="88" spans="1:6" x14ac:dyDescent="0.2">
      <c r="A88" s="133">
        <v>37091</v>
      </c>
      <c r="B88" s="134">
        <v>5.29</v>
      </c>
      <c r="C88" s="134">
        <v>5.5149999999999997</v>
      </c>
      <c r="D88" s="134">
        <v>5.7050000000000001</v>
      </c>
      <c r="E88" s="134">
        <v>5.9550000000000001</v>
      </c>
      <c r="F88" s="135"/>
    </row>
    <row r="89" spans="1:6" x14ac:dyDescent="0.2">
      <c r="A89" s="133">
        <v>37092</v>
      </c>
      <c r="B89" s="134">
        <v>5.2549999999999999</v>
      </c>
      <c r="C89" s="134">
        <v>5.48</v>
      </c>
      <c r="D89" s="134">
        <v>5.6550000000000002</v>
      </c>
      <c r="E89" s="134">
        <v>5.89</v>
      </c>
      <c r="F89" s="135"/>
    </row>
    <row r="90" spans="1:6" x14ac:dyDescent="0.2">
      <c r="A90" s="133">
        <v>37095</v>
      </c>
      <c r="B90" s="134">
        <v>5.3</v>
      </c>
      <c r="C90" s="134">
        <v>5.52</v>
      </c>
      <c r="D90" s="134">
        <v>5.6950000000000003</v>
      </c>
      <c r="E90" s="134">
        <v>5.96</v>
      </c>
      <c r="F90" s="135"/>
    </row>
    <row r="91" spans="1:6" x14ac:dyDescent="0.2">
      <c r="A91" s="133">
        <v>37096</v>
      </c>
      <c r="B91" s="134">
        <v>5.33</v>
      </c>
      <c r="C91" s="134">
        <v>5.55</v>
      </c>
      <c r="D91" s="134">
        <v>5.7249999999999996</v>
      </c>
      <c r="E91" s="134">
        <v>5.9649999999999999</v>
      </c>
      <c r="F91" s="135"/>
    </row>
    <row r="92" spans="1:6" x14ac:dyDescent="0.2">
      <c r="A92" s="133">
        <v>37097</v>
      </c>
      <c r="B92" s="134">
        <v>5.45</v>
      </c>
      <c r="C92" s="134">
        <v>5.6849999999999996</v>
      </c>
      <c r="D92" s="134">
        <v>5.85</v>
      </c>
      <c r="E92" s="134">
        <v>6.0449999999999999</v>
      </c>
      <c r="F92" s="135"/>
    </row>
    <row r="93" spans="1:6" x14ac:dyDescent="0.2">
      <c r="A93" s="133">
        <v>37098</v>
      </c>
      <c r="B93" s="134">
        <v>5.4850000000000003</v>
      </c>
      <c r="C93" s="134">
        <v>5.7350000000000003</v>
      </c>
      <c r="D93" s="134">
        <v>5.915</v>
      </c>
      <c r="E93" s="134">
        <v>6.125</v>
      </c>
      <c r="F93" s="135"/>
    </row>
    <row r="94" spans="1:6" x14ac:dyDescent="0.2">
      <c r="A94" s="133">
        <v>37099</v>
      </c>
      <c r="B94" s="134">
        <v>5.45</v>
      </c>
      <c r="C94" s="134">
        <v>5.7</v>
      </c>
      <c r="D94" s="134">
        <v>5.875</v>
      </c>
      <c r="E94" s="134">
        <v>6.0949999999999998</v>
      </c>
      <c r="F94" s="135"/>
    </row>
    <row r="95" spans="1:6" x14ac:dyDescent="0.2">
      <c r="A95" s="133">
        <v>37102</v>
      </c>
      <c r="B95" s="134">
        <v>5.42</v>
      </c>
      <c r="C95" s="134">
        <v>5.66</v>
      </c>
      <c r="D95" s="134">
        <v>5.835</v>
      </c>
      <c r="E95" s="134">
        <v>6.07</v>
      </c>
      <c r="F95" s="135"/>
    </row>
    <row r="96" spans="1:6" x14ac:dyDescent="0.2">
      <c r="A96" s="133">
        <v>37103</v>
      </c>
      <c r="B96" s="134">
        <v>5.4349999999999996</v>
      </c>
      <c r="C96" s="134">
        <v>5.665</v>
      </c>
      <c r="D96" s="134">
        <v>5.84</v>
      </c>
      <c r="E96" s="134">
        <v>6.0750000000000002</v>
      </c>
      <c r="F96" s="135"/>
    </row>
    <row r="97" spans="1:6" x14ac:dyDescent="0.2">
      <c r="A97" s="133">
        <v>37104</v>
      </c>
      <c r="B97" s="134">
        <v>5.3550000000000004</v>
      </c>
      <c r="C97" s="134">
        <v>5.585</v>
      </c>
      <c r="D97" s="134">
        <v>5.76</v>
      </c>
      <c r="E97" s="134">
        <v>6.0049999999999999</v>
      </c>
      <c r="F97" s="135"/>
    </row>
    <row r="98" spans="1:6" x14ac:dyDescent="0.2">
      <c r="A98" s="133">
        <v>37105</v>
      </c>
      <c r="B98" s="134">
        <v>5.36</v>
      </c>
      <c r="C98" s="134">
        <v>5.59</v>
      </c>
      <c r="D98" s="134">
        <v>5.7649999999999997</v>
      </c>
      <c r="E98" s="134">
        <v>6</v>
      </c>
      <c r="F98" s="135"/>
    </row>
    <row r="99" spans="1:6" x14ac:dyDescent="0.2">
      <c r="A99" s="133">
        <v>37106</v>
      </c>
      <c r="B99" s="134">
        <v>5.3849999999999998</v>
      </c>
      <c r="C99" s="134">
        <v>5.61</v>
      </c>
      <c r="D99" s="134">
        <v>5.7949999999999999</v>
      </c>
      <c r="E99" s="134">
        <v>6.03</v>
      </c>
      <c r="F99" s="135"/>
    </row>
    <row r="100" spans="1:6" x14ac:dyDescent="0.2">
      <c r="A100" s="133">
        <v>37109</v>
      </c>
      <c r="B100" s="134">
        <v>5.375</v>
      </c>
      <c r="C100" s="134">
        <v>5.6050000000000004</v>
      </c>
      <c r="D100" s="134">
        <v>5.79</v>
      </c>
      <c r="E100" s="134">
        <v>6.02</v>
      </c>
      <c r="F100" s="135"/>
    </row>
    <row r="101" spans="1:6" x14ac:dyDescent="0.2">
      <c r="A101" s="133">
        <v>37110</v>
      </c>
      <c r="B101" s="134">
        <v>5.31</v>
      </c>
      <c r="C101" s="134">
        <v>5.5350000000000001</v>
      </c>
      <c r="D101" s="134">
        <v>5.7249999999999996</v>
      </c>
      <c r="E101" s="134">
        <v>5.99</v>
      </c>
      <c r="F101" s="135"/>
    </row>
    <row r="102" spans="1:6" x14ac:dyDescent="0.2">
      <c r="A102" s="133">
        <v>37111</v>
      </c>
      <c r="B102" s="134">
        <v>5.33</v>
      </c>
      <c r="C102" s="134">
        <v>5.5549999999999997</v>
      </c>
      <c r="D102" s="134">
        <v>5.74</v>
      </c>
      <c r="E102" s="134">
        <v>6</v>
      </c>
      <c r="F102" s="135"/>
    </row>
    <row r="103" spans="1:6" x14ac:dyDescent="0.2">
      <c r="A103" s="133">
        <v>37112</v>
      </c>
      <c r="B103" s="134">
        <v>5.0149999999999997</v>
      </c>
      <c r="C103" s="134">
        <v>5.2249999999999996</v>
      </c>
      <c r="D103" s="134">
        <v>5.41</v>
      </c>
      <c r="E103" s="134">
        <v>5.69</v>
      </c>
      <c r="F103" s="135"/>
    </row>
    <row r="104" spans="1:6" x14ac:dyDescent="0.2">
      <c r="A104" s="133">
        <v>37113</v>
      </c>
      <c r="B104" s="134">
        <v>5.0199999999999996</v>
      </c>
      <c r="C104" s="134">
        <v>5.23</v>
      </c>
      <c r="D104" s="134">
        <v>5.415</v>
      </c>
      <c r="E104" s="134">
        <v>5.69</v>
      </c>
      <c r="F104" s="135"/>
    </row>
    <row r="105" spans="1:6" x14ac:dyDescent="0.2">
      <c r="A105" s="133">
        <v>37116</v>
      </c>
      <c r="B105" s="134">
        <v>5.07</v>
      </c>
      <c r="C105" s="134">
        <v>5.27</v>
      </c>
      <c r="D105" s="134">
        <v>5.4550000000000001</v>
      </c>
      <c r="E105" s="134">
        <v>5.71</v>
      </c>
      <c r="F105" s="135"/>
    </row>
    <row r="106" spans="1:6" x14ac:dyDescent="0.2">
      <c r="A106" s="133">
        <v>37117</v>
      </c>
      <c r="B106" s="134">
        <v>5.0750000000000002</v>
      </c>
      <c r="C106" s="134">
        <v>5.28</v>
      </c>
      <c r="D106" s="134">
        <v>5.4649999999999999</v>
      </c>
      <c r="E106" s="134">
        <v>5.73</v>
      </c>
      <c r="F106" s="135"/>
    </row>
    <row r="107" spans="1:6" x14ac:dyDescent="0.2">
      <c r="A107" s="133">
        <v>37118</v>
      </c>
      <c r="B107" s="134">
        <v>5.125</v>
      </c>
      <c r="C107" s="134">
        <v>5.34</v>
      </c>
      <c r="D107" s="134">
        <v>5.5250000000000004</v>
      </c>
      <c r="E107" s="134">
        <v>5.78</v>
      </c>
      <c r="F107" s="135"/>
    </row>
    <row r="108" spans="1:6" x14ac:dyDescent="0.2">
      <c r="A108" s="133">
        <v>37119</v>
      </c>
      <c r="B108" s="134">
        <v>5.15</v>
      </c>
      <c r="C108" s="134">
        <v>5.36</v>
      </c>
      <c r="D108" s="134">
        <v>5.5549999999999997</v>
      </c>
      <c r="E108" s="134">
        <v>5.82</v>
      </c>
      <c r="F108" s="135"/>
    </row>
    <row r="109" spans="1:6" x14ac:dyDescent="0.2">
      <c r="A109" s="133">
        <v>37120</v>
      </c>
      <c r="B109" s="134">
        <v>5.09</v>
      </c>
      <c r="C109" s="134">
        <v>5.31</v>
      </c>
      <c r="D109" s="134">
        <v>5.4950000000000001</v>
      </c>
      <c r="E109" s="134">
        <v>5.76</v>
      </c>
      <c r="F109" s="135"/>
    </row>
    <row r="110" spans="1:6" x14ac:dyDescent="0.2">
      <c r="A110" s="133">
        <v>37123</v>
      </c>
      <c r="B110" s="134">
        <v>5.05</v>
      </c>
      <c r="C110" s="134">
        <v>5.26</v>
      </c>
      <c r="D110" s="134">
        <v>5.44</v>
      </c>
      <c r="E110" s="134">
        <v>5.7050000000000001</v>
      </c>
      <c r="F110" s="135"/>
    </row>
    <row r="111" spans="1:6" x14ac:dyDescent="0.2">
      <c r="A111" s="133">
        <v>37124</v>
      </c>
      <c r="B111" s="134">
        <v>5.0650000000000004</v>
      </c>
      <c r="C111" s="134">
        <v>5.28</v>
      </c>
      <c r="D111" s="134">
        <v>5.47</v>
      </c>
      <c r="E111" s="134">
        <v>5.75</v>
      </c>
      <c r="F111" s="135"/>
    </row>
    <row r="112" spans="1:6" x14ac:dyDescent="0.2">
      <c r="A112" s="133">
        <v>37125</v>
      </c>
      <c r="B112" s="134">
        <v>4.99</v>
      </c>
      <c r="C112" s="134">
        <v>5.2</v>
      </c>
      <c r="D112" s="134">
        <v>5.3949999999999996</v>
      </c>
      <c r="E112" s="134">
        <v>5.6749999999999998</v>
      </c>
      <c r="F112" s="135"/>
    </row>
    <row r="113" spans="1:6" x14ac:dyDescent="0.2">
      <c r="A113" s="133">
        <v>37126</v>
      </c>
      <c r="B113" s="134">
        <v>5.0350000000000001</v>
      </c>
      <c r="C113" s="134">
        <v>5.2450000000000001</v>
      </c>
      <c r="D113" s="134">
        <v>5.44</v>
      </c>
      <c r="E113" s="134">
        <v>5.7149999999999999</v>
      </c>
      <c r="F113" s="135"/>
    </row>
    <row r="114" spans="1:6" x14ac:dyDescent="0.2">
      <c r="A114" s="133">
        <v>37127</v>
      </c>
      <c r="B114" s="134">
        <v>5.03</v>
      </c>
      <c r="C114" s="134">
        <v>5.2350000000000003</v>
      </c>
      <c r="D114" s="134">
        <v>5.42</v>
      </c>
      <c r="E114" s="134">
        <v>5.6749999999999998</v>
      </c>
      <c r="F114" s="135"/>
    </row>
    <row r="115" spans="1:6" x14ac:dyDescent="0.2">
      <c r="A115" s="133">
        <v>37130</v>
      </c>
      <c r="B115" s="134">
        <v>4.93</v>
      </c>
      <c r="C115" s="134">
        <v>5.14</v>
      </c>
      <c r="D115" s="134">
        <v>5.34</v>
      </c>
      <c r="E115" s="134">
        <v>5.64</v>
      </c>
      <c r="F115" s="135"/>
    </row>
    <row r="116" spans="1:6" x14ac:dyDescent="0.2">
      <c r="A116" s="133">
        <v>37131</v>
      </c>
      <c r="B116" s="134">
        <v>4.8949999999999996</v>
      </c>
      <c r="C116" s="134">
        <v>5.0999999999999996</v>
      </c>
      <c r="D116" s="134">
        <v>5.3</v>
      </c>
      <c r="E116" s="134">
        <v>5.5949999999999998</v>
      </c>
      <c r="F116" s="135"/>
    </row>
    <row r="117" spans="1:6" x14ac:dyDescent="0.2">
      <c r="A117" s="133">
        <v>37132</v>
      </c>
      <c r="B117" s="134">
        <v>4.7750000000000004</v>
      </c>
      <c r="C117" s="134">
        <v>4.9800000000000004</v>
      </c>
      <c r="D117" s="134">
        <v>5.1849999999999996</v>
      </c>
      <c r="E117" s="134">
        <v>5.4950000000000001</v>
      </c>
      <c r="F117" s="135"/>
    </row>
    <row r="118" spans="1:6" x14ac:dyDescent="0.2">
      <c r="A118" s="133">
        <v>37133</v>
      </c>
      <c r="B118" s="134">
        <v>4.7850000000000001</v>
      </c>
      <c r="C118" s="134">
        <v>5</v>
      </c>
      <c r="D118" s="134">
        <v>5.2</v>
      </c>
      <c r="E118" s="134">
        <v>5.5049999999999999</v>
      </c>
      <c r="F118" s="135"/>
    </row>
    <row r="119" spans="1:6" x14ac:dyDescent="0.2">
      <c r="A119" s="133">
        <v>37134</v>
      </c>
      <c r="B119" s="134">
        <v>4.7450000000000001</v>
      </c>
      <c r="C119" s="134">
        <v>4.9850000000000003</v>
      </c>
      <c r="D119" s="134">
        <v>5.1950000000000003</v>
      </c>
      <c r="E119" s="134">
        <v>5.5350000000000001</v>
      </c>
      <c r="F119" s="135"/>
    </row>
    <row r="120" spans="1:6" x14ac:dyDescent="0.2">
      <c r="A120" s="133">
        <v>37137</v>
      </c>
      <c r="B120" s="134">
        <v>4.7699999999999996</v>
      </c>
      <c r="C120" s="134">
        <v>5.01</v>
      </c>
      <c r="D120" s="134">
        <v>5.22</v>
      </c>
      <c r="E120" s="134">
        <v>5.5449999999999999</v>
      </c>
      <c r="F120" s="135"/>
    </row>
    <row r="121" spans="1:6" x14ac:dyDescent="0.2">
      <c r="A121" s="133">
        <v>37138</v>
      </c>
      <c r="B121" s="134">
        <v>4.835</v>
      </c>
      <c r="C121" s="134">
        <v>5.0750000000000002</v>
      </c>
      <c r="D121" s="134">
        <v>5.2850000000000001</v>
      </c>
      <c r="E121" s="134">
        <v>5.6</v>
      </c>
      <c r="F121" s="135"/>
    </row>
    <row r="122" spans="1:6" x14ac:dyDescent="0.2">
      <c r="A122" s="133">
        <v>37139</v>
      </c>
      <c r="B122" s="134">
        <v>5.03</v>
      </c>
      <c r="C122" s="134">
        <v>5.29</v>
      </c>
      <c r="D122" s="134">
        <v>5.49</v>
      </c>
      <c r="E122" s="134">
        <v>5.7949999999999999</v>
      </c>
      <c r="F122" s="135"/>
    </row>
    <row r="123" spans="1:6" x14ac:dyDescent="0.2">
      <c r="A123" s="133">
        <v>37140</v>
      </c>
      <c r="B123" s="134">
        <v>5.07</v>
      </c>
      <c r="C123" s="134">
        <v>5.33</v>
      </c>
      <c r="D123" s="134">
        <v>5.5250000000000004</v>
      </c>
      <c r="E123" s="134">
        <v>5.8150000000000004</v>
      </c>
      <c r="F123" s="135"/>
    </row>
    <row r="124" spans="1:6" x14ac:dyDescent="0.2">
      <c r="A124" s="133">
        <v>37141</v>
      </c>
      <c r="B124" s="134">
        <v>4.96</v>
      </c>
      <c r="C124" s="134">
        <v>5.22</v>
      </c>
      <c r="D124" s="134">
        <v>5.4249999999999998</v>
      </c>
      <c r="E124" s="134">
        <v>5.73</v>
      </c>
      <c r="F124" s="135"/>
    </row>
    <row r="125" spans="1:6" x14ac:dyDescent="0.2">
      <c r="A125" s="133">
        <v>37144</v>
      </c>
      <c r="B125" s="134">
        <v>4.75</v>
      </c>
      <c r="C125" s="134">
        <v>4.99</v>
      </c>
      <c r="D125" s="134">
        <v>5.2149999999999999</v>
      </c>
      <c r="E125" s="134">
        <v>5.5650000000000004</v>
      </c>
      <c r="F125" s="135"/>
    </row>
    <row r="126" spans="1:6" x14ac:dyDescent="0.2">
      <c r="A126" s="133">
        <v>37145</v>
      </c>
      <c r="B126" s="134">
        <v>4.7699999999999996</v>
      </c>
      <c r="C126" s="134">
        <v>5.0149999999999997</v>
      </c>
      <c r="D126" s="134">
        <v>5.25</v>
      </c>
      <c r="E126" s="134">
        <v>5.6050000000000004</v>
      </c>
      <c r="F126" s="135"/>
    </row>
    <row r="127" spans="1:6" x14ac:dyDescent="0.2">
      <c r="A127" s="133">
        <v>37146</v>
      </c>
      <c r="B127" s="134">
        <v>4.4000000000000004</v>
      </c>
      <c r="C127" s="134">
        <v>4.6550000000000002</v>
      </c>
      <c r="D127" s="134">
        <v>4.9550000000000001</v>
      </c>
      <c r="E127" s="134">
        <v>5.45</v>
      </c>
      <c r="F127" s="135"/>
    </row>
    <row r="128" spans="1:6" x14ac:dyDescent="0.2">
      <c r="A128" s="133">
        <v>37147</v>
      </c>
      <c r="B128" s="134">
        <v>4.43</v>
      </c>
      <c r="C128" s="134">
        <v>4.6849999999999996</v>
      </c>
      <c r="D128" s="134">
        <v>4.9850000000000003</v>
      </c>
      <c r="E128" s="134">
        <v>5.4749999999999996</v>
      </c>
      <c r="F128" s="135"/>
    </row>
    <row r="129" spans="1:6" x14ac:dyDescent="0.2">
      <c r="A129" s="133">
        <v>37148</v>
      </c>
      <c r="B129" s="134">
        <v>4.3899999999999997</v>
      </c>
      <c r="C129" s="134">
        <v>4.6399999999999997</v>
      </c>
      <c r="D129" s="134">
        <v>4.97</v>
      </c>
      <c r="E129" s="134">
        <v>5.4850000000000003</v>
      </c>
      <c r="F129" s="135"/>
    </row>
    <row r="130" spans="1:6" x14ac:dyDescent="0.2">
      <c r="A130" s="133">
        <v>37151</v>
      </c>
      <c r="B130" s="134">
        <v>4.25</v>
      </c>
      <c r="C130" s="134">
        <v>4.5049999999999999</v>
      </c>
      <c r="D130" s="134">
        <v>4.8650000000000002</v>
      </c>
      <c r="E130" s="134">
        <v>5.4349999999999996</v>
      </c>
      <c r="F130" s="135"/>
    </row>
    <row r="131" spans="1:6" x14ac:dyDescent="0.2">
      <c r="A131" s="133">
        <v>37152</v>
      </c>
      <c r="B131" s="134">
        <v>4.2149999999999999</v>
      </c>
      <c r="C131" s="134">
        <v>4.4550000000000001</v>
      </c>
      <c r="D131" s="134">
        <v>4.8550000000000004</v>
      </c>
      <c r="E131" s="134">
        <v>5.46</v>
      </c>
      <c r="F131" s="135"/>
    </row>
    <row r="132" spans="1:6" x14ac:dyDescent="0.2">
      <c r="A132" s="133">
        <v>37153</v>
      </c>
      <c r="B132" s="134">
        <v>4.3099999999999996</v>
      </c>
      <c r="C132" s="134">
        <v>4.5549999999999997</v>
      </c>
      <c r="D132" s="134">
        <v>4.96</v>
      </c>
      <c r="E132" s="134">
        <v>5.56</v>
      </c>
      <c r="F132" s="135"/>
    </row>
    <row r="133" spans="1:6" x14ac:dyDescent="0.2">
      <c r="A133" s="133">
        <v>37154</v>
      </c>
      <c r="B133" s="134">
        <v>4.2350000000000003</v>
      </c>
      <c r="C133" s="134">
        <v>4.4850000000000003</v>
      </c>
      <c r="D133" s="134">
        <v>4.9050000000000002</v>
      </c>
      <c r="E133" s="134">
        <v>5.53</v>
      </c>
      <c r="F133" s="135"/>
    </row>
    <row r="134" spans="1:6" x14ac:dyDescent="0.2">
      <c r="A134" s="133">
        <v>37155</v>
      </c>
      <c r="B134" s="134">
        <v>4.2750000000000004</v>
      </c>
      <c r="C134" s="134">
        <v>4.5250000000000004</v>
      </c>
      <c r="D134" s="134">
        <v>4.9450000000000003</v>
      </c>
      <c r="E134" s="134">
        <v>5.58</v>
      </c>
      <c r="F134" s="135"/>
    </row>
    <row r="135" spans="1:6" x14ac:dyDescent="0.2">
      <c r="A135" s="133">
        <v>37158</v>
      </c>
      <c r="B135" s="134">
        <v>4.3</v>
      </c>
      <c r="C135" s="134">
        <v>4.5599999999999996</v>
      </c>
      <c r="D135" s="134">
        <v>4.9749999999999996</v>
      </c>
      <c r="E135" s="134">
        <v>5.625</v>
      </c>
      <c r="F135" s="135"/>
    </row>
    <row r="136" spans="1:6" x14ac:dyDescent="0.2">
      <c r="A136" s="133">
        <v>37159</v>
      </c>
      <c r="B136" s="134">
        <v>4.33</v>
      </c>
      <c r="C136" s="134">
        <v>4.5750000000000002</v>
      </c>
      <c r="D136" s="134">
        <v>4.9950000000000001</v>
      </c>
      <c r="E136" s="134">
        <v>5.6349999999999998</v>
      </c>
      <c r="F136" s="135"/>
    </row>
    <row r="137" spans="1:6" x14ac:dyDescent="0.2">
      <c r="A137" s="133">
        <v>37160</v>
      </c>
      <c r="B137" s="134">
        <v>4.2699999999999996</v>
      </c>
      <c r="C137" s="134">
        <v>4.5199999999999996</v>
      </c>
      <c r="D137" s="134">
        <v>4.9450000000000003</v>
      </c>
      <c r="E137" s="134">
        <v>5.6050000000000004</v>
      </c>
      <c r="F137" s="135"/>
    </row>
    <row r="138" spans="1:6" x14ac:dyDescent="0.2">
      <c r="A138" s="133">
        <v>37161</v>
      </c>
      <c r="B138" s="134">
        <v>4.2450000000000001</v>
      </c>
      <c r="C138" s="134">
        <v>4.5</v>
      </c>
      <c r="D138" s="134">
        <v>4.91</v>
      </c>
      <c r="E138" s="134">
        <v>5.5549999999999997</v>
      </c>
      <c r="F138" s="135"/>
    </row>
    <row r="139" spans="1:6" x14ac:dyDescent="0.2">
      <c r="A139" s="133">
        <v>37162</v>
      </c>
      <c r="B139" s="134">
        <v>4.26</v>
      </c>
      <c r="C139" s="134">
        <v>4.4950000000000001</v>
      </c>
      <c r="D139" s="134">
        <v>4.8949999999999996</v>
      </c>
      <c r="E139" s="134">
        <v>5.5149999999999997</v>
      </c>
      <c r="F139" s="135"/>
    </row>
    <row r="140" spans="1:6" x14ac:dyDescent="0.2">
      <c r="A140" s="133">
        <v>37165</v>
      </c>
      <c r="B140" s="134">
        <v>4.2450000000000001</v>
      </c>
      <c r="C140" s="134">
        <v>4.4950000000000001</v>
      </c>
      <c r="D140" s="134">
        <v>4.8899999999999997</v>
      </c>
      <c r="E140" s="134">
        <v>5.5149999999999997</v>
      </c>
      <c r="F140" s="135"/>
    </row>
    <row r="141" spans="1:6" x14ac:dyDescent="0.2">
      <c r="A141" s="133">
        <v>37166</v>
      </c>
      <c r="B141" s="134">
        <v>4.2149999999999999</v>
      </c>
      <c r="C141" s="134">
        <v>4.46</v>
      </c>
      <c r="D141" s="134">
        <v>4.8449999999999998</v>
      </c>
      <c r="E141" s="134">
        <v>5.4349999999999996</v>
      </c>
      <c r="F141" s="135"/>
    </row>
    <row r="142" spans="1:6" x14ac:dyDescent="0.2">
      <c r="A142" s="133">
        <v>37167</v>
      </c>
      <c r="B142" s="134">
        <v>4.25</v>
      </c>
      <c r="C142" s="134">
        <v>4.4950000000000001</v>
      </c>
      <c r="D142" s="134">
        <v>4.8600000000000003</v>
      </c>
      <c r="E142" s="134">
        <v>5.42</v>
      </c>
      <c r="F142" s="135"/>
    </row>
    <row r="143" spans="1:6" x14ac:dyDescent="0.2">
      <c r="A143" s="133">
        <v>37168</v>
      </c>
      <c r="B143" s="134">
        <v>4.2850000000000001</v>
      </c>
      <c r="C143" s="134">
        <v>4.53</v>
      </c>
      <c r="D143" s="134">
        <v>4.8899999999999997</v>
      </c>
      <c r="E143" s="134">
        <v>5.4349999999999996</v>
      </c>
      <c r="F143" s="135"/>
    </row>
    <row r="144" spans="1:6" x14ac:dyDescent="0.2">
      <c r="A144" s="133">
        <v>37169</v>
      </c>
      <c r="B144" s="134">
        <v>4.22</v>
      </c>
      <c r="C144" s="134">
        <v>4.4649999999999999</v>
      </c>
      <c r="D144" s="134">
        <v>4.83</v>
      </c>
      <c r="E144" s="134">
        <v>5.38</v>
      </c>
      <c r="F144" s="135"/>
    </row>
    <row r="145" spans="1:6" x14ac:dyDescent="0.2">
      <c r="A145" s="133">
        <v>37172</v>
      </c>
      <c r="B145" s="134">
        <v>4.125</v>
      </c>
      <c r="C145" s="134">
        <v>4.37</v>
      </c>
      <c r="D145" s="134">
        <v>4.7450000000000001</v>
      </c>
      <c r="E145" s="134">
        <v>5.3449999999999998</v>
      </c>
      <c r="F145" s="135"/>
    </row>
    <row r="146" spans="1:6" x14ac:dyDescent="0.2">
      <c r="A146" s="133">
        <v>37173</v>
      </c>
      <c r="B146" s="134">
        <v>4.1399999999999997</v>
      </c>
      <c r="C146" s="134">
        <v>4.38</v>
      </c>
      <c r="D146" s="134">
        <v>4.76</v>
      </c>
      <c r="E146" s="134">
        <v>5.35</v>
      </c>
      <c r="F146" s="135"/>
    </row>
    <row r="147" spans="1:6" x14ac:dyDescent="0.2">
      <c r="A147" s="133">
        <v>37174</v>
      </c>
      <c r="B147" s="134">
        <v>4.17</v>
      </c>
      <c r="C147" s="134">
        <v>4.41</v>
      </c>
      <c r="D147" s="134">
        <v>4.7949999999999999</v>
      </c>
      <c r="E147" s="134">
        <v>5.4</v>
      </c>
      <c r="F147" s="135"/>
    </row>
    <row r="148" spans="1:6" x14ac:dyDescent="0.2">
      <c r="A148" s="133">
        <v>37175</v>
      </c>
      <c r="B148" s="134">
        <v>4.2549999999999999</v>
      </c>
      <c r="C148" s="134">
        <v>4.4800000000000004</v>
      </c>
      <c r="D148" s="134">
        <v>4.8550000000000004</v>
      </c>
      <c r="E148" s="134">
        <v>5.43</v>
      </c>
      <c r="F148" s="135"/>
    </row>
    <row r="149" spans="1:6" x14ac:dyDescent="0.2">
      <c r="A149" s="133">
        <v>37176</v>
      </c>
      <c r="B149" s="134">
        <v>4.375</v>
      </c>
      <c r="C149" s="134">
        <v>4.585</v>
      </c>
      <c r="D149" s="134">
        <v>4.95</v>
      </c>
      <c r="E149" s="134">
        <v>5.5049999999999999</v>
      </c>
      <c r="F149" s="135"/>
    </row>
    <row r="150" spans="1:6" x14ac:dyDescent="0.2">
      <c r="A150" s="133">
        <v>37179</v>
      </c>
      <c r="B150" s="134">
        <v>4.3150000000000004</v>
      </c>
      <c r="C150" s="134">
        <v>4.5250000000000004</v>
      </c>
      <c r="D150" s="134">
        <v>4.8949999999999996</v>
      </c>
      <c r="E150" s="134">
        <v>5.4649999999999999</v>
      </c>
      <c r="F150" s="135"/>
    </row>
    <row r="151" spans="1:6" x14ac:dyDescent="0.2">
      <c r="A151" s="133">
        <v>37180</v>
      </c>
      <c r="B151" s="134">
        <v>4.2949999999999999</v>
      </c>
      <c r="C151" s="134">
        <v>4.5</v>
      </c>
      <c r="D151" s="134">
        <v>4.8550000000000004</v>
      </c>
      <c r="E151" s="134">
        <v>5.4249999999999998</v>
      </c>
      <c r="F151" s="135"/>
    </row>
    <row r="152" spans="1:6" x14ac:dyDescent="0.2">
      <c r="A152" s="133">
        <v>37181</v>
      </c>
      <c r="B152" s="134">
        <v>4.29</v>
      </c>
      <c r="C152" s="134">
        <v>4.4950000000000001</v>
      </c>
      <c r="D152" s="134">
        <v>4.84</v>
      </c>
      <c r="E152" s="134">
        <v>5.41</v>
      </c>
      <c r="F152" s="135"/>
    </row>
    <row r="153" spans="1:6" x14ac:dyDescent="0.2">
      <c r="A153" s="133">
        <v>37182</v>
      </c>
      <c r="B153" s="134">
        <v>4.26</v>
      </c>
      <c r="C153" s="134">
        <v>4.47</v>
      </c>
      <c r="D153" s="134">
        <v>4.8250000000000002</v>
      </c>
      <c r="E153" s="134">
        <v>5.415</v>
      </c>
      <c r="F153" s="135"/>
    </row>
    <row r="154" spans="1:6" x14ac:dyDescent="0.2">
      <c r="A154" s="133">
        <v>37183</v>
      </c>
      <c r="B154" s="134">
        <v>4.26</v>
      </c>
      <c r="C154" s="134">
        <v>4.47</v>
      </c>
      <c r="D154" s="134">
        <v>4.8250000000000002</v>
      </c>
      <c r="E154" s="134">
        <v>5.4249999999999998</v>
      </c>
      <c r="F154" s="135"/>
    </row>
    <row r="155" spans="1:6" x14ac:dyDescent="0.2">
      <c r="A155" s="133">
        <v>37186</v>
      </c>
      <c r="B155" s="134">
        <v>4.2850000000000001</v>
      </c>
      <c r="C155" s="134">
        <v>4.5</v>
      </c>
      <c r="D155" s="134">
        <v>4.8600000000000003</v>
      </c>
      <c r="E155" s="134">
        <v>5.4550000000000001</v>
      </c>
      <c r="F155" s="135"/>
    </row>
    <row r="156" spans="1:6" x14ac:dyDescent="0.2">
      <c r="A156" s="133">
        <v>37187</v>
      </c>
      <c r="B156" s="134">
        <v>4.3949999999999996</v>
      </c>
      <c r="C156" s="134">
        <v>4.63</v>
      </c>
      <c r="D156" s="134">
        <v>4.9850000000000003</v>
      </c>
      <c r="E156" s="134">
        <v>5.57</v>
      </c>
      <c r="F156" s="135"/>
    </row>
    <row r="157" spans="1:6" x14ac:dyDescent="0.2">
      <c r="A157" s="133">
        <v>37188</v>
      </c>
      <c r="B157" s="134">
        <v>4.2699999999999996</v>
      </c>
      <c r="C157" s="134">
        <v>4.5</v>
      </c>
      <c r="D157" s="134">
        <v>4.87</v>
      </c>
      <c r="E157" s="134">
        <v>5.5</v>
      </c>
      <c r="F157" s="135"/>
    </row>
    <row r="158" spans="1:6" x14ac:dyDescent="0.2">
      <c r="A158" s="133">
        <v>37189</v>
      </c>
      <c r="B158" s="134">
        <v>4.1550000000000002</v>
      </c>
      <c r="C158" s="134">
        <v>4.38</v>
      </c>
      <c r="D158" s="134">
        <v>4.7450000000000001</v>
      </c>
      <c r="E158" s="134">
        <v>5.375</v>
      </c>
      <c r="F158" s="135"/>
    </row>
    <row r="159" spans="1:6" x14ac:dyDescent="0.2">
      <c r="A159" s="133">
        <v>37190</v>
      </c>
      <c r="B159" s="134">
        <v>4.1550000000000002</v>
      </c>
      <c r="C159" s="134">
        <v>4.38</v>
      </c>
      <c r="D159" s="134">
        <v>4.74</v>
      </c>
      <c r="E159" s="134">
        <v>5.36</v>
      </c>
      <c r="F159" s="135"/>
    </row>
    <row r="160" spans="1:6" x14ac:dyDescent="0.2">
      <c r="A160" s="133">
        <v>37193</v>
      </c>
      <c r="B160" s="134">
        <v>4.0999999999999996</v>
      </c>
      <c r="C160" s="134">
        <v>4.3250000000000002</v>
      </c>
      <c r="D160" s="134">
        <v>4.6749999999999998</v>
      </c>
      <c r="E160" s="134">
        <v>5.2949999999999999</v>
      </c>
      <c r="F160" s="135"/>
    </row>
    <row r="161" spans="1:6" x14ac:dyDescent="0.2">
      <c r="A161" s="133">
        <v>37194</v>
      </c>
      <c r="B161" s="134">
        <v>4.04</v>
      </c>
      <c r="C161" s="134">
        <v>4.2649999999999997</v>
      </c>
      <c r="D161" s="134">
        <v>4.62</v>
      </c>
      <c r="E161" s="134">
        <v>5.26</v>
      </c>
      <c r="F161" s="135"/>
    </row>
    <row r="162" spans="1:6" x14ac:dyDescent="0.2">
      <c r="A162" s="133">
        <v>37195</v>
      </c>
      <c r="B162" s="134">
        <v>3.9950000000000001</v>
      </c>
      <c r="C162" s="134">
        <v>4.22</v>
      </c>
      <c r="D162" s="134">
        <v>4.59</v>
      </c>
      <c r="E162" s="134">
        <v>5.2050000000000001</v>
      </c>
      <c r="F162" s="135"/>
    </row>
    <row r="163" spans="1:6" x14ac:dyDescent="0.2">
      <c r="A163" s="133">
        <v>37196</v>
      </c>
      <c r="B163" s="134">
        <v>4.05</v>
      </c>
      <c r="C163" s="134">
        <v>4.2699999999999996</v>
      </c>
      <c r="D163" s="134">
        <v>4.6150000000000002</v>
      </c>
      <c r="E163" s="134">
        <v>5.1449999999999996</v>
      </c>
      <c r="F163" s="135"/>
    </row>
    <row r="164" spans="1:6" x14ac:dyDescent="0.2">
      <c r="A164" s="133">
        <v>37197</v>
      </c>
      <c r="B164" s="134">
        <v>4.05</v>
      </c>
      <c r="C164" s="134">
        <v>4.2750000000000004</v>
      </c>
      <c r="D164" s="134">
        <v>4.6150000000000002</v>
      </c>
      <c r="E164" s="134">
        <v>5.1100000000000003</v>
      </c>
      <c r="F164" s="135"/>
    </row>
    <row r="165" spans="1:6" x14ac:dyDescent="0.2">
      <c r="A165" s="133">
        <v>37200</v>
      </c>
      <c r="B165" s="134">
        <v>4.0199999999999996</v>
      </c>
      <c r="C165" s="134">
        <v>4.2450000000000001</v>
      </c>
      <c r="D165" s="134">
        <v>4.6100000000000003</v>
      </c>
      <c r="E165" s="134">
        <v>5.1550000000000002</v>
      </c>
      <c r="F165" s="135"/>
    </row>
    <row r="166" spans="1:6" x14ac:dyDescent="0.2">
      <c r="A166" s="133">
        <v>37201</v>
      </c>
      <c r="B166" s="134">
        <v>3.99</v>
      </c>
      <c r="C166" s="134">
        <v>4.2050000000000001</v>
      </c>
      <c r="D166" s="134">
        <v>4.57</v>
      </c>
      <c r="E166" s="134">
        <v>5.1100000000000003</v>
      </c>
      <c r="F166" s="135"/>
    </row>
    <row r="167" spans="1:6" x14ac:dyDescent="0.2">
      <c r="A167" s="133">
        <v>37202</v>
      </c>
      <c r="B167" s="134">
        <v>3.915</v>
      </c>
      <c r="C167" s="134">
        <v>4.1399999999999997</v>
      </c>
      <c r="D167" s="134">
        <v>4.5</v>
      </c>
      <c r="E167" s="134">
        <v>5.0650000000000004</v>
      </c>
      <c r="F167" s="135"/>
    </row>
    <row r="168" spans="1:6" x14ac:dyDescent="0.2">
      <c r="A168" s="133">
        <v>37203</v>
      </c>
      <c r="B168" s="134">
        <v>3.855</v>
      </c>
      <c r="C168" s="134">
        <v>4.0650000000000004</v>
      </c>
      <c r="D168" s="134">
        <v>4.4249999999999998</v>
      </c>
      <c r="E168" s="134">
        <v>4.99</v>
      </c>
      <c r="F168" s="135"/>
    </row>
    <row r="169" spans="1:6" x14ac:dyDescent="0.2">
      <c r="A169" s="133">
        <v>37204</v>
      </c>
      <c r="B169" s="134">
        <v>3.9249999999999998</v>
      </c>
      <c r="C169" s="134">
        <v>4.1500000000000004</v>
      </c>
      <c r="D169" s="134">
        <v>4.5250000000000004</v>
      </c>
      <c r="E169" s="134">
        <v>5.12</v>
      </c>
      <c r="F169" s="135"/>
    </row>
    <row r="170" spans="1:6" x14ac:dyDescent="0.2">
      <c r="A170" s="133">
        <v>37207</v>
      </c>
      <c r="B170" s="134">
        <v>4.0949999999999998</v>
      </c>
      <c r="C170" s="134">
        <v>4.32</v>
      </c>
      <c r="D170" s="134">
        <v>4.6900000000000004</v>
      </c>
      <c r="E170" s="134">
        <v>5.25</v>
      </c>
      <c r="F170" s="135"/>
    </row>
    <row r="171" spans="1:6" x14ac:dyDescent="0.2">
      <c r="A171" s="133">
        <v>37208</v>
      </c>
      <c r="B171" s="134">
        <v>4.0599999999999996</v>
      </c>
      <c r="C171" s="134">
        <v>4.2850000000000001</v>
      </c>
      <c r="D171" s="134">
        <v>4.6399999999999997</v>
      </c>
      <c r="E171" s="134">
        <v>5.1749999999999998</v>
      </c>
      <c r="F171" s="135"/>
    </row>
    <row r="172" spans="1:6" x14ac:dyDescent="0.2">
      <c r="A172" s="133">
        <v>37209</v>
      </c>
      <c r="B172" s="134">
        <v>4.165</v>
      </c>
      <c r="C172" s="134">
        <v>4.3949999999999996</v>
      </c>
      <c r="D172" s="134">
        <v>4.7450000000000001</v>
      </c>
      <c r="E172" s="134">
        <v>5.2450000000000001</v>
      </c>
      <c r="F172" s="135"/>
    </row>
    <row r="173" spans="1:6" x14ac:dyDescent="0.2">
      <c r="A173" s="133">
        <v>37210</v>
      </c>
      <c r="B173" s="134">
        <v>4.37</v>
      </c>
      <c r="C173" s="134">
        <v>4.6150000000000002</v>
      </c>
      <c r="D173" s="134">
        <v>4.9450000000000003</v>
      </c>
      <c r="E173" s="134">
        <v>5.43</v>
      </c>
      <c r="F173" s="135"/>
    </row>
    <row r="174" spans="1:6" x14ac:dyDescent="0.2">
      <c r="A174" s="133">
        <v>37211</v>
      </c>
      <c r="B174" s="134">
        <v>4.55</v>
      </c>
      <c r="C174" s="134">
        <v>4.8150000000000004</v>
      </c>
      <c r="D174" s="134">
        <v>5.1349999999999998</v>
      </c>
      <c r="E174" s="134">
        <v>5.63</v>
      </c>
      <c r="F174" s="135"/>
    </row>
    <row r="175" spans="1:6" x14ac:dyDescent="0.2">
      <c r="A175" s="133">
        <v>37214</v>
      </c>
      <c r="B175" s="134">
        <v>4.585</v>
      </c>
      <c r="C175" s="134">
        <v>4.8449999999999998</v>
      </c>
      <c r="D175" s="134">
        <v>5.2050000000000001</v>
      </c>
      <c r="E175" s="134">
        <v>5.7649999999999997</v>
      </c>
      <c r="F175" s="135"/>
    </row>
    <row r="176" spans="1:6" x14ac:dyDescent="0.2">
      <c r="A176" s="133">
        <v>37215</v>
      </c>
      <c r="B176" s="134">
        <v>4.47</v>
      </c>
      <c r="C176" s="134">
        <v>4.7249999999999996</v>
      </c>
      <c r="D176" s="134">
        <v>5.0949999999999998</v>
      </c>
      <c r="E176" s="134">
        <v>5.68</v>
      </c>
      <c r="F176" s="135"/>
    </row>
    <row r="177" spans="1:6" x14ac:dyDescent="0.2">
      <c r="A177" s="133">
        <v>37216</v>
      </c>
      <c r="B177" s="134">
        <v>4.5949999999999998</v>
      </c>
      <c r="C177" s="134">
        <v>4.8550000000000004</v>
      </c>
      <c r="D177" s="134">
        <v>5.23</v>
      </c>
      <c r="E177" s="134">
        <v>5.8</v>
      </c>
      <c r="F177" s="135"/>
    </row>
    <row r="178" spans="1:6" x14ac:dyDescent="0.2">
      <c r="A178" s="133">
        <v>37217</v>
      </c>
      <c r="B178" s="134">
        <v>4.72</v>
      </c>
      <c r="C178" s="134">
        <v>4.9950000000000001</v>
      </c>
      <c r="D178" s="134">
        <v>5.36</v>
      </c>
      <c r="E178" s="134">
        <v>5.875</v>
      </c>
      <c r="F178" s="135"/>
    </row>
    <row r="179" spans="1:6" x14ac:dyDescent="0.2">
      <c r="A179" s="133">
        <v>37218</v>
      </c>
      <c r="B179" s="134">
        <v>4.7850000000000001</v>
      </c>
      <c r="C179" s="134">
        <v>5.07</v>
      </c>
      <c r="D179" s="134">
        <v>5.43</v>
      </c>
      <c r="E179" s="134">
        <v>5.9</v>
      </c>
      <c r="F179" s="135"/>
    </row>
    <row r="180" spans="1:6" x14ac:dyDescent="0.2">
      <c r="A180" s="133">
        <v>37221</v>
      </c>
      <c r="B180" s="134">
        <v>4.7050000000000001</v>
      </c>
      <c r="C180" s="134">
        <v>4.99</v>
      </c>
      <c r="D180" s="134">
        <v>5.35</v>
      </c>
      <c r="E180" s="134">
        <v>5.8150000000000004</v>
      </c>
      <c r="F180" s="135"/>
    </row>
    <row r="181" spans="1:6" x14ac:dyDescent="0.2">
      <c r="A181" s="133">
        <v>37222</v>
      </c>
      <c r="B181" s="134">
        <v>4.71</v>
      </c>
      <c r="C181" s="134">
        <v>4.9950000000000001</v>
      </c>
      <c r="D181" s="134">
        <v>5.36</v>
      </c>
      <c r="E181" s="134">
        <v>5.835</v>
      </c>
      <c r="F181" s="135"/>
    </row>
    <row r="182" spans="1:6" x14ac:dyDescent="0.2">
      <c r="A182" s="133">
        <v>37223</v>
      </c>
      <c r="B182" s="134">
        <v>4.5549999999999997</v>
      </c>
      <c r="C182" s="134">
        <v>4.835</v>
      </c>
      <c r="D182" s="134">
        <v>5.1950000000000003</v>
      </c>
      <c r="E182" s="134">
        <v>5.67</v>
      </c>
      <c r="F182" s="135"/>
    </row>
    <row r="183" spans="1:6" x14ac:dyDescent="0.2">
      <c r="A183" s="133">
        <v>37224</v>
      </c>
      <c r="B183" s="134">
        <v>4.5599999999999996</v>
      </c>
      <c r="C183" s="134">
        <v>4.835</v>
      </c>
      <c r="D183" s="134">
        <v>5.1950000000000003</v>
      </c>
      <c r="E183" s="134">
        <v>5.7</v>
      </c>
      <c r="F183" s="135"/>
    </row>
    <row r="184" spans="1:6" x14ac:dyDescent="0.2">
      <c r="A184" s="133">
        <v>37225</v>
      </c>
      <c r="B184" s="134">
        <v>4.47</v>
      </c>
      <c r="C184" s="134">
        <v>4.7350000000000003</v>
      </c>
      <c r="D184" s="134">
        <v>5.0999999999999996</v>
      </c>
      <c r="E184" s="134">
        <v>5.6050000000000004</v>
      </c>
      <c r="F184" s="135"/>
    </row>
    <row r="185" spans="1:6" x14ac:dyDescent="0.2">
      <c r="A185" s="133">
        <v>37228</v>
      </c>
      <c r="B185" s="134">
        <v>4.46</v>
      </c>
      <c r="C185" s="134">
        <v>4.72</v>
      </c>
      <c r="D185" s="134">
        <v>5.0750000000000002</v>
      </c>
      <c r="E185" s="134">
        <v>5.5650000000000004</v>
      </c>
      <c r="F185" s="135"/>
    </row>
    <row r="186" spans="1:6" x14ac:dyDescent="0.2">
      <c r="A186" s="133">
        <v>37229</v>
      </c>
      <c r="B186" s="134">
        <v>4.54</v>
      </c>
      <c r="C186" s="134">
        <v>4.8049999999999997</v>
      </c>
      <c r="D186" s="134">
        <v>5.16</v>
      </c>
      <c r="E186" s="134">
        <v>5.6050000000000004</v>
      </c>
      <c r="F186" s="135"/>
    </row>
    <row r="187" spans="1:6" x14ac:dyDescent="0.2">
      <c r="A187" s="133">
        <v>37230</v>
      </c>
      <c r="B187" s="134">
        <v>4.5449999999999999</v>
      </c>
      <c r="C187" s="134">
        <v>4.82</v>
      </c>
      <c r="D187" s="134">
        <v>5.15</v>
      </c>
      <c r="E187" s="134">
        <v>5.54</v>
      </c>
      <c r="F187" s="135"/>
    </row>
    <row r="188" spans="1:6" x14ac:dyDescent="0.2">
      <c r="A188" s="133">
        <v>37231</v>
      </c>
      <c r="B188" s="134">
        <v>4.7450000000000001</v>
      </c>
      <c r="C188" s="134">
        <v>5.0449999999999999</v>
      </c>
      <c r="D188" s="134">
        <v>5.37</v>
      </c>
      <c r="E188" s="134">
        <v>5.7549999999999999</v>
      </c>
      <c r="F188" s="135"/>
    </row>
    <row r="189" spans="1:6" x14ac:dyDescent="0.2">
      <c r="A189" s="133">
        <v>37232</v>
      </c>
      <c r="B189" s="134">
        <v>4.68</v>
      </c>
      <c r="C189" s="134">
        <v>4.9800000000000004</v>
      </c>
      <c r="D189" s="134">
        <v>5.3049999999999997</v>
      </c>
      <c r="E189" s="134">
        <v>5.7249999999999996</v>
      </c>
      <c r="F189" s="135"/>
    </row>
    <row r="190" spans="1:6" x14ac:dyDescent="0.2">
      <c r="A190" s="133">
        <v>37235</v>
      </c>
      <c r="B190" s="134">
        <v>4.6849999999999996</v>
      </c>
      <c r="C190" s="134">
        <v>5.01</v>
      </c>
      <c r="D190" s="134">
        <v>5.3550000000000004</v>
      </c>
      <c r="E190" s="134">
        <v>5.8250000000000002</v>
      </c>
      <c r="F190" s="135"/>
    </row>
    <row r="191" spans="1:6" x14ac:dyDescent="0.2">
      <c r="A191" s="133">
        <v>37236</v>
      </c>
      <c r="B191" s="134">
        <v>4.6449999999999996</v>
      </c>
      <c r="C191" s="134">
        <v>4.96</v>
      </c>
      <c r="D191" s="134">
        <v>5.32</v>
      </c>
      <c r="E191" s="134">
        <v>5.81</v>
      </c>
      <c r="F191" s="135"/>
    </row>
    <row r="192" spans="1:6" x14ac:dyDescent="0.2">
      <c r="A192" s="133">
        <v>37237</v>
      </c>
      <c r="B192" s="134">
        <v>4.66</v>
      </c>
      <c r="C192" s="134">
        <v>4.99</v>
      </c>
      <c r="D192" s="134">
        <v>5.36</v>
      </c>
      <c r="E192" s="134">
        <v>5.85</v>
      </c>
      <c r="F192" s="135"/>
    </row>
    <row r="193" spans="1:6" x14ac:dyDescent="0.2">
      <c r="A193" s="133">
        <v>37238</v>
      </c>
      <c r="B193" s="134">
        <v>4.55</v>
      </c>
      <c r="C193" s="134">
        <v>4.8949999999999996</v>
      </c>
      <c r="D193" s="134">
        <v>5.27</v>
      </c>
      <c r="E193" s="134">
        <v>5.78</v>
      </c>
      <c r="F193" s="135"/>
    </row>
    <row r="194" spans="1:6" x14ac:dyDescent="0.2">
      <c r="A194" s="133">
        <v>37239</v>
      </c>
      <c r="B194" s="134">
        <v>4.5999999999999996</v>
      </c>
      <c r="C194" s="134">
        <v>4.9450000000000003</v>
      </c>
      <c r="D194" s="134">
        <v>5.3250000000000002</v>
      </c>
      <c r="E194" s="134">
        <v>5.835</v>
      </c>
      <c r="F194" s="135"/>
    </row>
    <row r="195" spans="1:6" x14ac:dyDescent="0.2">
      <c r="A195" s="133">
        <v>37242</v>
      </c>
      <c r="B195" s="134">
        <v>4.6449999999999996</v>
      </c>
      <c r="C195" s="134">
        <v>5</v>
      </c>
      <c r="D195" s="134">
        <v>5.38</v>
      </c>
      <c r="E195" s="134">
        <v>5.9</v>
      </c>
      <c r="F195" s="135"/>
    </row>
    <row r="196" spans="1:6" x14ac:dyDescent="0.2">
      <c r="A196" s="133">
        <v>37243</v>
      </c>
      <c r="B196" s="134">
        <v>4.6550000000000002</v>
      </c>
      <c r="C196" s="134">
        <v>5.0049999999999999</v>
      </c>
      <c r="D196" s="134">
        <v>5.39</v>
      </c>
      <c r="E196" s="134">
        <v>5.89</v>
      </c>
      <c r="F196" s="135"/>
    </row>
    <row r="197" spans="1:6" x14ac:dyDescent="0.2">
      <c r="A197" s="133">
        <v>37244</v>
      </c>
      <c r="B197" s="134">
        <v>4.5949999999999998</v>
      </c>
      <c r="C197" s="134">
        <v>4.9349999999999996</v>
      </c>
      <c r="D197" s="134">
        <v>5.32</v>
      </c>
      <c r="E197" s="134">
        <v>5.8150000000000004</v>
      </c>
      <c r="F197" s="135"/>
    </row>
    <row r="198" spans="1:6" x14ac:dyDescent="0.2">
      <c r="A198" s="133">
        <v>37245</v>
      </c>
      <c r="B198" s="134">
        <v>4.5750000000000002</v>
      </c>
      <c r="C198" s="134">
        <v>4.915</v>
      </c>
      <c r="D198" s="134">
        <v>5.2949999999999999</v>
      </c>
      <c r="E198" s="134">
        <v>5.8049999999999997</v>
      </c>
      <c r="F198" s="135"/>
    </row>
    <row r="199" spans="1:6" x14ac:dyDescent="0.2">
      <c r="A199" s="133">
        <v>37246</v>
      </c>
      <c r="B199" s="134">
        <v>4.6150000000000002</v>
      </c>
      <c r="C199" s="134">
        <v>4.9649999999999999</v>
      </c>
      <c r="D199" s="134">
        <v>5.335</v>
      </c>
      <c r="E199" s="134">
        <v>5.86</v>
      </c>
      <c r="F199" s="135"/>
    </row>
    <row r="200" spans="1:6" x14ac:dyDescent="0.2">
      <c r="A200" s="133">
        <v>37249</v>
      </c>
      <c r="B200" s="134">
        <v>4.62</v>
      </c>
      <c r="C200" s="134">
        <v>4.9749999999999996</v>
      </c>
      <c r="D200" s="134">
        <v>5.35</v>
      </c>
      <c r="E200" s="134">
        <v>5.88</v>
      </c>
      <c r="F200" s="135"/>
    </row>
    <row r="201" spans="1:6" x14ac:dyDescent="0.2">
      <c r="A201" s="133">
        <v>37252</v>
      </c>
      <c r="B201" s="134">
        <v>4.7699999999999996</v>
      </c>
      <c r="C201" s="134">
        <v>5.1550000000000002</v>
      </c>
      <c r="D201" s="134">
        <v>5.5350000000000001</v>
      </c>
      <c r="E201" s="134">
        <v>6.0750000000000002</v>
      </c>
      <c r="F201" s="135"/>
    </row>
    <row r="202" spans="1:6" x14ac:dyDescent="0.2">
      <c r="A202" s="133">
        <v>37253</v>
      </c>
      <c r="B202" s="134">
        <v>4.7</v>
      </c>
      <c r="C202" s="134">
        <v>5.09</v>
      </c>
      <c r="D202" s="134">
        <v>5.4649999999999999</v>
      </c>
      <c r="E202" s="134">
        <v>6</v>
      </c>
      <c r="F202" s="135"/>
    </row>
    <row r="203" spans="1:6" x14ac:dyDescent="0.2">
      <c r="A203" s="133">
        <v>37256</v>
      </c>
      <c r="B203" s="134">
        <v>4.7</v>
      </c>
      <c r="C203" s="134">
        <v>5.0949999999999998</v>
      </c>
      <c r="D203" s="134">
        <v>5.47</v>
      </c>
      <c r="E203" s="134">
        <v>6.0049999999999999</v>
      </c>
      <c r="F203" s="135"/>
    </row>
    <row r="204" spans="1:6" x14ac:dyDescent="0.2">
      <c r="A204" s="133">
        <v>37258</v>
      </c>
      <c r="B204" s="134">
        <v>4.6150000000000002</v>
      </c>
      <c r="C204" s="134">
        <v>5</v>
      </c>
      <c r="D204" s="134">
        <v>5.37</v>
      </c>
      <c r="E204" s="134">
        <v>5.91</v>
      </c>
      <c r="F204" s="135"/>
    </row>
    <row r="205" spans="1:6" x14ac:dyDescent="0.2">
      <c r="A205" s="133">
        <v>37259</v>
      </c>
      <c r="B205" s="134">
        <v>4.7300000000000004</v>
      </c>
      <c r="C205" s="134">
        <v>5.12</v>
      </c>
      <c r="D205" s="134">
        <v>5.49</v>
      </c>
      <c r="E205" s="134">
        <v>6.0149999999999997</v>
      </c>
      <c r="F205" s="135"/>
    </row>
    <row r="206" spans="1:6" x14ac:dyDescent="0.2">
      <c r="A206" s="133">
        <v>37260</v>
      </c>
      <c r="B206" s="134">
        <v>4.7149999999999999</v>
      </c>
      <c r="C206" s="134">
        <v>5.1150000000000002</v>
      </c>
      <c r="D206" s="134">
        <v>5.4749999999999996</v>
      </c>
      <c r="E206" s="134">
        <v>6.0049999999999999</v>
      </c>
      <c r="F206" s="135"/>
    </row>
    <row r="207" spans="1:6" x14ac:dyDescent="0.2">
      <c r="A207" s="133">
        <v>37263</v>
      </c>
      <c r="B207" s="134">
        <v>4.7249999999999996</v>
      </c>
      <c r="C207" s="134">
        <v>5.125</v>
      </c>
      <c r="D207" s="134">
        <v>5.4850000000000003</v>
      </c>
      <c r="E207" s="134">
        <v>6.01</v>
      </c>
      <c r="F207" s="135"/>
    </row>
    <row r="208" spans="1:6" x14ac:dyDescent="0.2">
      <c r="A208" s="133">
        <v>37264</v>
      </c>
      <c r="B208" s="134">
        <v>4.6349999999999998</v>
      </c>
      <c r="C208" s="134">
        <v>5.0250000000000004</v>
      </c>
      <c r="D208" s="134">
        <v>5.38</v>
      </c>
      <c r="E208" s="134">
        <v>5.9050000000000002</v>
      </c>
      <c r="F208" s="135"/>
    </row>
    <row r="209" spans="1:6" x14ac:dyDescent="0.2">
      <c r="A209" s="133">
        <v>37265</v>
      </c>
      <c r="B209" s="134">
        <v>4.6399999999999997</v>
      </c>
      <c r="C209" s="134">
        <v>5.0350000000000001</v>
      </c>
      <c r="D209" s="134">
        <v>5.3849999999999998</v>
      </c>
      <c r="E209" s="134">
        <v>5.9</v>
      </c>
      <c r="F209" s="135"/>
    </row>
    <row r="210" spans="1:6" x14ac:dyDescent="0.2">
      <c r="A210" s="133">
        <v>37266</v>
      </c>
      <c r="B210" s="134">
        <v>4.6050000000000004</v>
      </c>
      <c r="C210" s="134">
        <v>4.9749999999999996</v>
      </c>
      <c r="D210" s="134">
        <v>5.3250000000000002</v>
      </c>
      <c r="E210" s="134">
        <v>5.82</v>
      </c>
      <c r="F210" s="135"/>
    </row>
    <row r="211" spans="1:6" x14ac:dyDescent="0.2">
      <c r="A211" s="133">
        <v>37267</v>
      </c>
      <c r="B211" s="134">
        <v>4.5650000000000004</v>
      </c>
      <c r="C211" s="134">
        <v>4.91</v>
      </c>
      <c r="D211" s="134">
        <v>5.26</v>
      </c>
      <c r="E211" s="134">
        <v>5.7549999999999999</v>
      </c>
      <c r="F211" s="135"/>
    </row>
    <row r="212" spans="1:6" x14ac:dyDescent="0.2">
      <c r="A212" s="133">
        <v>37270</v>
      </c>
      <c r="B212" s="134">
        <v>4.42</v>
      </c>
      <c r="C212" s="134">
        <v>4.7350000000000003</v>
      </c>
      <c r="D212" s="134">
        <v>5.09</v>
      </c>
      <c r="E212" s="134">
        <v>5.58</v>
      </c>
      <c r="F212" s="135"/>
    </row>
    <row r="213" spans="1:6" x14ac:dyDescent="0.2">
      <c r="A213" s="133">
        <v>37271</v>
      </c>
      <c r="B213" s="134">
        <v>4.4850000000000003</v>
      </c>
      <c r="C213" s="134">
        <v>4.8049999999999997</v>
      </c>
      <c r="D213" s="134">
        <v>5.16</v>
      </c>
      <c r="E213" s="134">
        <v>5.6550000000000002</v>
      </c>
      <c r="F213" s="135"/>
    </row>
    <row r="214" spans="1:6" x14ac:dyDescent="0.2">
      <c r="A214" s="133">
        <v>37272</v>
      </c>
      <c r="B214" s="134">
        <v>4.5149999999999997</v>
      </c>
      <c r="C214" s="134">
        <v>4.8250000000000002</v>
      </c>
      <c r="D214" s="134">
        <v>5.1749999999999998</v>
      </c>
      <c r="E214" s="134">
        <v>5.64</v>
      </c>
      <c r="F214" s="135"/>
    </row>
    <row r="215" spans="1:6" x14ac:dyDescent="0.2">
      <c r="A215" s="133">
        <v>37273</v>
      </c>
      <c r="B215" s="134">
        <v>4.5750000000000002</v>
      </c>
      <c r="C215" s="134">
        <v>4.8899999999999997</v>
      </c>
      <c r="D215" s="134">
        <v>5.2350000000000003</v>
      </c>
      <c r="E215" s="134">
        <v>5.6950000000000003</v>
      </c>
      <c r="F215" s="135"/>
    </row>
    <row r="216" spans="1:6" x14ac:dyDescent="0.2">
      <c r="A216" s="133">
        <v>37274</v>
      </c>
      <c r="B216" s="134">
        <v>4.6449999999999996</v>
      </c>
      <c r="C216" s="134">
        <v>4.97</v>
      </c>
      <c r="D216" s="134">
        <v>5.3150000000000004</v>
      </c>
      <c r="E216" s="134">
        <v>5.77</v>
      </c>
      <c r="F216" s="135"/>
    </row>
    <row r="217" spans="1:6" x14ac:dyDescent="0.2">
      <c r="A217" s="133">
        <v>37277</v>
      </c>
      <c r="B217" s="134">
        <v>4.7</v>
      </c>
      <c r="C217" s="134">
        <v>5.03</v>
      </c>
      <c r="D217" s="134">
        <v>5.375</v>
      </c>
      <c r="E217" s="134">
        <v>5.81</v>
      </c>
      <c r="F217" s="135"/>
    </row>
    <row r="218" spans="1:6" x14ac:dyDescent="0.2">
      <c r="A218" s="133">
        <v>37278</v>
      </c>
      <c r="B218" s="134">
        <v>4.72</v>
      </c>
      <c r="C218" s="134">
        <v>5.0650000000000004</v>
      </c>
      <c r="D218" s="134">
        <v>5.3949999999999996</v>
      </c>
      <c r="E218" s="134">
        <v>5.8</v>
      </c>
      <c r="F218" s="135"/>
    </row>
    <row r="219" spans="1:6" x14ac:dyDescent="0.2">
      <c r="A219" s="133">
        <v>37279</v>
      </c>
      <c r="B219" s="134">
        <v>4.835</v>
      </c>
      <c r="C219" s="134">
        <v>5.2</v>
      </c>
      <c r="D219" s="134">
        <v>5.5250000000000004</v>
      </c>
      <c r="E219" s="134">
        <v>5.875</v>
      </c>
      <c r="F219" s="135"/>
    </row>
    <row r="220" spans="1:6" x14ac:dyDescent="0.2">
      <c r="A220" s="133">
        <v>37280</v>
      </c>
      <c r="B220" s="134">
        <v>4.8899999999999997</v>
      </c>
      <c r="C220" s="134">
        <v>5.2750000000000004</v>
      </c>
      <c r="D220" s="134">
        <v>5.6</v>
      </c>
      <c r="E220" s="134">
        <v>5.9550000000000001</v>
      </c>
      <c r="F220" s="135"/>
    </row>
    <row r="221" spans="1:6" x14ac:dyDescent="0.2">
      <c r="A221" s="133">
        <v>37281</v>
      </c>
      <c r="B221" s="134">
        <v>4.9550000000000001</v>
      </c>
      <c r="C221" s="134">
        <v>5.335</v>
      </c>
      <c r="D221" s="134">
        <v>5.6550000000000002</v>
      </c>
      <c r="E221" s="134">
        <v>5.97</v>
      </c>
      <c r="F221" s="135"/>
    </row>
    <row r="222" spans="1:6" x14ac:dyDescent="0.2">
      <c r="A222" s="133">
        <v>37285</v>
      </c>
      <c r="B222" s="134">
        <v>4.99</v>
      </c>
      <c r="C222" s="134">
        <v>5.3650000000000002</v>
      </c>
      <c r="D222" s="134">
        <v>5.6849999999999996</v>
      </c>
      <c r="E222" s="134">
        <v>6.0350000000000001</v>
      </c>
      <c r="F222" s="135"/>
    </row>
    <row r="223" spans="1:6" x14ac:dyDescent="0.2">
      <c r="A223" s="133">
        <v>37286</v>
      </c>
      <c r="B223" s="134">
        <v>4.92</v>
      </c>
      <c r="C223" s="134">
        <v>5.2750000000000004</v>
      </c>
      <c r="D223" s="134">
        <v>5.58</v>
      </c>
      <c r="E223" s="134">
        <v>5.915</v>
      </c>
      <c r="F223" s="135"/>
    </row>
    <row r="224" spans="1:6" x14ac:dyDescent="0.2">
      <c r="A224" s="133">
        <v>37287</v>
      </c>
      <c r="B224" s="134">
        <v>5.03</v>
      </c>
      <c r="C224" s="134">
        <v>5.4050000000000002</v>
      </c>
      <c r="D224" s="134">
        <v>5.69</v>
      </c>
      <c r="E224" s="134">
        <v>6.0049999999999999</v>
      </c>
      <c r="F224" s="135"/>
    </row>
    <row r="225" spans="1:6" x14ac:dyDescent="0.2">
      <c r="A225" s="133">
        <v>37288</v>
      </c>
      <c r="B225" s="134">
        <v>5.05</v>
      </c>
      <c r="C225" s="134">
        <v>5.4249999999999998</v>
      </c>
      <c r="D225" s="134">
        <v>5.7149999999999999</v>
      </c>
      <c r="E225" s="134">
        <v>6.02</v>
      </c>
      <c r="F225" s="135"/>
    </row>
    <row r="226" spans="1:6" x14ac:dyDescent="0.2">
      <c r="A226" s="133">
        <v>37291</v>
      </c>
      <c r="B226" s="134">
        <v>4.9800000000000004</v>
      </c>
      <c r="C226" s="134">
        <v>5.35</v>
      </c>
      <c r="D226" s="134">
        <v>5.625</v>
      </c>
      <c r="E226" s="134">
        <v>5.9550000000000001</v>
      </c>
      <c r="F226" s="135"/>
    </row>
    <row r="227" spans="1:6" x14ac:dyDescent="0.2">
      <c r="A227" s="133">
        <v>37292</v>
      </c>
      <c r="B227" s="134">
        <v>4.91</v>
      </c>
      <c r="C227" s="134">
        <v>5.2649999999999997</v>
      </c>
      <c r="D227" s="134">
        <v>5.55</v>
      </c>
      <c r="E227" s="134">
        <v>5.88</v>
      </c>
      <c r="F227" s="135"/>
    </row>
    <row r="228" spans="1:6" x14ac:dyDescent="0.2">
      <c r="A228" s="133">
        <v>37293</v>
      </c>
      <c r="B228" s="134">
        <v>4.875</v>
      </c>
      <c r="C228" s="134">
        <v>5.2249999999999996</v>
      </c>
      <c r="D228" s="134">
        <v>5.5049999999999999</v>
      </c>
      <c r="E228" s="134">
        <v>5.8550000000000004</v>
      </c>
      <c r="F228" s="135"/>
    </row>
    <row r="229" spans="1:6" x14ac:dyDescent="0.2">
      <c r="A229" s="133">
        <v>37294</v>
      </c>
      <c r="B229" s="134">
        <v>4.84</v>
      </c>
      <c r="C229" s="134">
        <v>5.1849999999999996</v>
      </c>
      <c r="D229" s="134">
        <v>5.4649999999999999</v>
      </c>
      <c r="E229" s="134">
        <v>5.8250000000000002</v>
      </c>
      <c r="F229" s="135"/>
    </row>
    <row r="230" spans="1:6" x14ac:dyDescent="0.2">
      <c r="A230" s="133">
        <v>37295</v>
      </c>
      <c r="B230" s="134">
        <v>4.88</v>
      </c>
      <c r="C230" s="134">
        <v>5.2249999999999996</v>
      </c>
      <c r="D230" s="134">
        <v>5.51</v>
      </c>
      <c r="E230" s="134">
        <v>5.89</v>
      </c>
      <c r="F230" s="135"/>
    </row>
    <row r="231" spans="1:6" x14ac:dyDescent="0.2">
      <c r="A231" s="133">
        <v>37298</v>
      </c>
      <c r="B231" s="134">
        <v>4.96</v>
      </c>
      <c r="C231" s="134">
        <v>5.3150000000000004</v>
      </c>
      <c r="D231" s="134">
        <v>5.59</v>
      </c>
      <c r="E231" s="134">
        <v>5.9450000000000003</v>
      </c>
      <c r="F231" s="135"/>
    </row>
    <row r="232" spans="1:6" x14ac:dyDescent="0.2">
      <c r="A232" s="133">
        <v>37299</v>
      </c>
      <c r="B232" s="134">
        <v>4.97</v>
      </c>
      <c r="C232" s="134">
        <v>5.3250000000000002</v>
      </c>
      <c r="D232" s="134">
        <v>5.6</v>
      </c>
      <c r="E232" s="134">
        <v>5.9550000000000001</v>
      </c>
      <c r="F232" s="135"/>
    </row>
    <row r="233" spans="1:6" x14ac:dyDescent="0.2">
      <c r="A233" s="133">
        <v>37300</v>
      </c>
      <c r="B233" s="134">
        <v>5.0449999999999999</v>
      </c>
      <c r="C233" s="134">
        <v>5.41</v>
      </c>
      <c r="D233" s="134">
        <v>5.6749999999999998</v>
      </c>
      <c r="E233" s="134">
        <v>6.0049999999999999</v>
      </c>
      <c r="F233" s="135"/>
    </row>
    <row r="234" spans="1:6" x14ac:dyDescent="0.2">
      <c r="A234" s="133">
        <v>37301</v>
      </c>
      <c r="B234" s="134">
        <v>5.1749999999999998</v>
      </c>
      <c r="C234" s="134">
        <v>5.5449999999999999</v>
      </c>
      <c r="D234" s="134">
        <v>5.8</v>
      </c>
      <c r="E234" s="134">
        <v>6.1</v>
      </c>
      <c r="F234" s="135"/>
    </row>
    <row r="235" spans="1:6" x14ac:dyDescent="0.2">
      <c r="A235" s="133">
        <v>37302</v>
      </c>
      <c r="B235" s="134">
        <v>5.13</v>
      </c>
      <c r="C235" s="134">
        <v>5.4850000000000003</v>
      </c>
      <c r="D235" s="134">
        <v>5.7350000000000003</v>
      </c>
      <c r="E235" s="134">
        <v>6.0049999999999999</v>
      </c>
      <c r="F235" s="135"/>
    </row>
    <row r="236" spans="1:6" x14ac:dyDescent="0.2">
      <c r="A236" s="133">
        <v>37305</v>
      </c>
      <c r="B236" s="134">
        <v>5.085</v>
      </c>
      <c r="C236" s="134">
        <v>5.415</v>
      </c>
      <c r="D236" s="134">
        <v>5.665</v>
      </c>
      <c r="E236" s="134">
        <v>5.96</v>
      </c>
      <c r="F236" s="135"/>
    </row>
    <row r="237" spans="1:6" x14ac:dyDescent="0.2">
      <c r="A237" s="133">
        <v>37306</v>
      </c>
      <c r="B237" s="134">
        <v>5.09</v>
      </c>
      <c r="C237" s="134">
        <v>5.4249999999999998</v>
      </c>
      <c r="D237" s="134">
        <v>5.6749999999999998</v>
      </c>
      <c r="E237" s="134">
        <v>5.9649999999999999</v>
      </c>
      <c r="F237" s="135"/>
    </row>
    <row r="238" spans="1:6" x14ac:dyDescent="0.2">
      <c r="A238" s="133">
        <v>37307</v>
      </c>
      <c r="B238" s="134">
        <v>5.05</v>
      </c>
      <c r="C238" s="134">
        <v>5.38</v>
      </c>
      <c r="D238" s="134">
        <v>5.63</v>
      </c>
      <c r="E238" s="134">
        <v>5.92</v>
      </c>
      <c r="F238" s="135"/>
    </row>
    <row r="239" spans="1:6" x14ac:dyDescent="0.2">
      <c r="A239" s="133">
        <v>37308</v>
      </c>
      <c r="B239" s="134">
        <v>5.1050000000000004</v>
      </c>
      <c r="C239" s="134">
        <v>5.44</v>
      </c>
      <c r="D239" s="134">
        <v>5.6950000000000003</v>
      </c>
      <c r="E239" s="134">
        <v>5.9950000000000001</v>
      </c>
      <c r="F239" s="135"/>
    </row>
    <row r="240" spans="1:6" x14ac:dyDescent="0.2">
      <c r="A240" s="133">
        <v>37309</v>
      </c>
      <c r="B240" s="134">
        <v>5.0250000000000004</v>
      </c>
      <c r="C240" s="134">
        <v>5.3550000000000004</v>
      </c>
      <c r="D240" s="134">
        <v>5.6050000000000004</v>
      </c>
      <c r="E240" s="134">
        <v>5.89</v>
      </c>
      <c r="F240" s="135"/>
    </row>
    <row r="241" spans="1:6" x14ac:dyDescent="0.2">
      <c r="A241" s="133">
        <v>37312</v>
      </c>
      <c r="B241" s="134">
        <v>5.0250000000000004</v>
      </c>
      <c r="C241" s="134">
        <v>5.3449999999999998</v>
      </c>
      <c r="D241" s="134">
        <v>5.59</v>
      </c>
      <c r="E241" s="134">
        <v>5.87</v>
      </c>
      <c r="F241" s="135"/>
    </row>
    <row r="242" spans="1:6" x14ac:dyDescent="0.2">
      <c r="A242" s="133">
        <v>37313</v>
      </c>
      <c r="B242" s="134">
        <v>5.0650000000000004</v>
      </c>
      <c r="C242" s="134">
        <v>5.3849999999999998</v>
      </c>
      <c r="D242" s="134">
        <v>5.6349999999999998</v>
      </c>
      <c r="E242" s="134">
        <v>5.915</v>
      </c>
      <c r="F242" s="135"/>
    </row>
    <row r="243" spans="1:6" x14ac:dyDescent="0.2">
      <c r="A243" s="133">
        <v>37314</v>
      </c>
      <c r="B243" s="134">
        <v>5.14</v>
      </c>
      <c r="C243" s="134">
        <v>5.48</v>
      </c>
      <c r="D243" s="134">
        <v>5.73</v>
      </c>
      <c r="E243" s="134">
        <v>6.02</v>
      </c>
      <c r="F243" s="135"/>
    </row>
    <row r="244" spans="1:6" x14ac:dyDescent="0.2">
      <c r="A244" s="133">
        <v>37315</v>
      </c>
      <c r="B244" s="134">
        <v>5.0549999999999997</v>
      </c>
      <c r="C244" s="134">
        <v>5.38</v>
      </c>
      <c r="D244" s="134">
        <v>5.64</v>
      </c>
      <c r="E244" s="134">
        <v>5.9450000000000003</v>
      </c>
      <c r="F244" s="135"/>
    </row>
    <row r="245" spans="1:6" x14ac:dyDescent="0.2">
      <c r="A245" s="133">
        <v>37316</v>
      </c>
      <c r="B245" s="134">
        <v>5.1050000000000004</v>
      </c>
      <c r="C245" s="134">
        <v>5.4349999999999996</v>
      </c>
      <c r="D245" s="134">
        <v>5.6849999999999996</v>
      </c>
      <c r="E245" s="134">
        <v>5.9950000000000001</v>
      </c>
      <c r="F245" s="135"/>
    </row>
    <row r="246" spans="1:6" x14ac:dyDescent="0.2">
      <c r="A246" s="133">
        <v>37319</v>
      </c>
      <c r="B246" s="134">
        <v>5.26</v>
      </c>
      <c r="C246" s="134">
        <v>5.6050000000000004</v>
      </c>
      <c r="D246" s="134">
        <v>5.8550000000000004</v>
      </c>
      <c r="E246" s="134">
        <v>6.165</v>
      </c>
      <c r="F246" s="135"/>
    </row>
    <row r="247" spans="1:6" x14ac:dyDescent="0.2">
      <c r="A247" s="133">
        <v>37320</v>
      </c>
      <c r="B247" s="134">
        <v>5.23</v>
      </c>
      <c r="C247" s="134">
        <v>5.57</v>
      </c>
      <c r="D247" s="134">
        <v>5.82</v>
      </c>
      <c r="E247" s="134">
        <v>6.13</v>
      </c>
      <c r="F247" s="135"/>
    </row>
    <row r="248" spans="1:6" x14ac:dyDescent="0.2">
      <c r="A248" s="133">
        <v>37321</v>
      </c>
      <c r="B248" s="134">
        <v>5.18</v>
      </c>
      <c r="C248" s="134">
        <v>5.5149999999999997</v>
      </c>
      <c r="D248" s="134">
        <v>5.7750000000000004</v>
      </c>
      <c r="E248" s="134">
        <v>6.12</v>
      </c>
      <c r="F248" s="135"/>
    </row>
    <row r="249" spans="1:6" x14ac:dyDescent="0.2">
      <c r="A249" s="133">
        <v>37322</v>
      </c>
      <c r="B249" s="134">
        <v>5.2850000000000001</v>
      </c>
      <c r="C249" s="134">
        <v>5.6349999999999998</v>
      </c>
      <c r="D249" s="134">
        <v>5.9</v>
      </c>
      <c r="E249" s="134">
        <v>6.25</v>
      </c>
      <c r="F249" s="135"/>
    </row>
    <row r="250" spans="1:6" x14ac:dyDescent="0.2">
      <c r="A250" s="133">
        <v>37323</v>
      </c>
      <c r="B250" s="134">
        <v>5.4</v>
      </c>
      <c r="C250" s="134">
        <v>5.76</v>
      </c>
      <c r="D250" s="134">
        <v>6.03</v>
      </c>
      <c r="E250" s="134">
        <v>6.37</v>
      </c>
      <c r="F250" s="135"/>
    </row>
    <row r="251" spans="1:6" x14ac:dyDescent="0.2">
      <c r="A251" s="133">
        <v>37326</v>
      </c>
      <c r="B251" s="134">
        <v>5.4</v>
      </c>
      <c r="C251" s="134">
        <v>5.7549999999999999</v>
      </c>
      <c r="D251" s="134">
        <v>6.02</v>
      </c>
      <c r="E251" s="134">
        <v>6.36</v>
      </c>
      <c r="F251" s="135"/>
    </row>
    <row r="252" spans="1:6" x14ac:dyDescent="0.2">
      <c r="A252" s="133">
        <v>37327</v>
      </c>
      <c r="B252" s="134">
        <v>5.38</v>
      </c>
      <c r="C252" s="134">
        <v>5.72</v>
      </c>
      <c r="D252" s="134">
        <v>5.99</v>
      </c>
      <c r="E252" s="134">
        <v>6.335</v>
      </c>
      <c r="F252" s="135"/>
    </row>
    <row r="253" spans="1:6" x14ac:dyDescent="0.2">
      <c r="A253" s="133">
        <v>37328</v>
      </c>
      <c r="B253" s="134">
        <v>5.4249999999999998</v>
      </c>
      <c r="C253" s="134">
        <v>5.7750000000000004</v>
      </c>
      <c r="D253" s="134">
        <v>6.0449999999999999</v>
      </c>
      <c r="E253" s="134">
        <v>6.3949999999999996</v>
      </c>
      <c r="F253" s="135"/>
    </row>
    <row r="254" spans="1:6" x14ac:dyDescent="0.2">
      <c r="A254" s="133">
        <v>37329</v>
      </c>
      <c r="B254" s="134">
        <v>5.3849999999999998</v>
      </c>
      <c r="C254" s="134">
        <v>5.7249999999999996</v>
      </c>
      <c r="D254" s="134">
        <v>5.9950000000000001</v>
      </c>
      <c r="E254" s="134">
        <v>6.35</v>
      </c>
      <c r="F254" s="135"/>
    </row>
    <row r="255" spans="1:6" x14ac:dyDescent="0.2">
      <c r="A255" s="133">
        <v>37330</v>
      </c>
      <c r="B255" s="134">
        <v>5.5350000000000001</v>
      </c>
      <c r="C255" s="134">
        <v>5.8550000000000004</v>
      </c>
      <c r="D255" s="134">
        <v>6.1150000000000002</v>
      </c>
      <c r="E255" s="134">
        <v>6.43</v>
      </c>
      <c r="F255" s="135"/>
    </row>
    <row r="256" spans="1:6" x14ac:dyDescent="0.2">
      <c r="A256" s="133">
        <v>37333</v>
      </c>
      <c r="B256" s="134">
        <v>5.5149999999999997</v>
      </c>
      <c r="C256" s="134">
        <v>5.82</v>
      </c>
      <c r="D256" s="134">
        <v>6.07</v>
      </c>
      <c r="E256" s="134">
        <v>6.3650000000000002</v>
      </c>
      <c r="F256" s="135"/>
    </row>
    <row r="257" spans="1:6" x14ac:dyDescent="0.2">
      <c r="A257" s="133">
        <v>37334</v>
      </c>
      <c r="B257" s="134">
        <v>5.5549999999999997</v>
      </c>
      <c r="C257" s="134">
        <v>5.8550000000000004</v>
      </c>
      <c r="D257" s="134">
        <v>6.0949999999999998</v>
      </c>
      <c r="E257" s="134">
        <v>6.36</v>
      </c>
      <c r="F257" s="135"/>
    </row>
    <row r="258" spans="1:6" x14ac:dyDescent="0.2">
      <c r="A258" s="133">
        <v>37335</v>
      </c>
      <c r="B258" s="134">
        <v>5.5250000000000004</v>
      </c>
      <c r="C258" s="134">
        <v>5.82</v>
      </c>
      <c r="D258" s="134">
        <v>6.0549999999999997</v>
      </c>
      <c r="E258" s="134">
        <v>6.33</v>
      </c>
      <c r="F258" s="135"/>
    </row>
    <row r="259" spans="1:6" x14ac:dyDescent="0.2">
      <c r="A259" s="133">
        <v>37336</v>
      </c>
      <c r="B259" s="134">
        <v>5.5949999999999998</v>
      </c>
      <c r="C259" s="134">
        <v>5.89</v>
      </c>
      <c r="D259" s="134">
        <v>6.125</v>
      </c>
      <c r="E259" s="134">
        <v>6.42</v>
      </c>
      <c r="F259" s="135"/>
    </row>
    <row r="260" spans="1:6" x14ac:dyDescent="0.2">
      <c r="A260" s="133">
        <v>37337</v>
      </c>
      <c r="B260" s="134">
        <v>5.5650000000000004</v>
      </c>
      <c r="C260" s="134">
        <v>5.85</v>
      </c>
      <c r="D260" s="134">
        <v>6.085</v>
      </c>
      <c r="E260" s="134">
        <v>6.3650000000000002</v>
      </c>
      <c r="F260" s="135"/>
    </row>
    <row r="261" spans="1:6" x14ac:dyDescent="0.2">
      <c r="A261" s="133">
        <v>37340</v>
      </c>
      <c r="B261" s="134">
        <v>5.58</v>
      </c>
      <c r="C261" s="134">
        <v>5.86</v>
      </c>
      <c r="D261" s="134">
        <v>6.09</v>
      </c>
      <c r="E261" s="134">
        <v>6.39</v>
      </c>
      <c r="F261" s="135"/>
    </row>
    <row r="262" spans="1:6" x14ac:dyDescent="0.2">
      <c r="A262" s="133">
        <v>37341</v>
      </c>
      <c r="B262" s="134">
        <v>5.6150000000000002</v>
      </c>
      <c r="C262" s="134">
        <v>5.8949999999999996</v>
      </c>
      <c r="D262" s="134">
        <v>6.12</v>
      </c>
      <c r="E262" s="134">
        <v>6.41</v>
      </c>
      <c r="F262" s="135"/>
    </row>
    <row r="263" spans="1:6" x14ac:dyDescent="0.2">
      <c r="A263" s="133">
        <v>37342</v>
      </c>
      <c r="B263" s="134">
        <v>5.55</v>
      </c>
      <c r="C263" s="134">
        <v>5.8150000000000004</v>
      </c>
      <c r="D263" s="134">
        <v>6.0350000000000001</v>
      </c>
      <c r="E263" s="134">
        <v>6.32</v>
      </c>
      <c r="F263" s="135"/>
    </row>
    <row r="264" spans="1:6" x14ac:dyDescent="0.2">
      <c r="A264" s="133">
        <v>37343</v>
      </c>
      <c r="B264" s="134">
        <v>5.5449999999999999</v>
      </c>
      <c r="C264" s="134">
        <v>5.82</v>
      </c>
      <c r="D264" s="134">
        <v>6.0449999999999999</v>
      </c>
      <c r="E264" s="134">
        <v>6.32</v>
      </c>
      <c r="F264" s="135"/>
    </row>
    <row r="265" spans="1:6" x14ac:dyDescent="0.2">
      <c r="A265" s="133">
        <v>37348</v>
      </c>
      <c r="B265" s="134">
        <v>5.7149999999999999</v>
      </c>
      <c r="C265" s="134">
        <v>5.9950000000000001</v>
      </c>
      <c r="D265" s="134">
        <v>6.21</v>
      </c>
      <c r="E265" s="134">
        <v>6.48</v>
      </c>
      <c r="F265" s="135"/>
    </row>
    <row r="266" spans="1:6" x14ac:dyDescent="0.2">
      <c r="A266" s="133">
        <v>37349</v>
      </c>
      <c r="B266" s="134">
        <v>5.6150000000000002</v>
      </c>
      <c r="C266" s="134">
        <v>5.89</v>
      </c>
      <c r="D266" s="134">
        <v>6.1050000000000004</v>
      </c>
      <c r="E266" s="134">
        <v>6.375</v>
      </c>
      <c r="F266" s="135"/>
    </row>
    <row r="267" spans="1:6" x14ac:dyDescent="0.2">
      <c r="A267" s="133">
        <v>37350</v>
      </c>
      <c r="B267" s="134">
        <v>5.4950000000000001</v>
      </c>
      <c r="C267" s="134">
        <v>5.76</v>
      </c>
      <c r="D267" s="134">
        <v>5.98</v>
      </c>
      <c r="E267" s="134">
        <v>6.2949999999999999</v>
      </c>
      <c r="F267" s="135"/>
    </row>
    <row r="268" spans="1:6" x14ac:dyDescent="0.2">
      <c r="A268" s="133">
        <v>37351</v>
      </c>
      <c r="B268" s="134">
        <v>5.4850000000000003</v>
      </c>
      <c r="C268" s="134">
        <v>5.74</v>
      </c>
      <c r="D268" s="134">
        <v>5.97</v>
      </c>
      <c r="E268" s="134">
        <v>6.3150000000000004</v>
      </c>
      <c r="F268" s="135"/>
    </row>
    <row r="269" spans="1:6" x14ac:dyDescent="0.2">
      <c r="A269" s="133">
        <v>37354</v>
      </c>
      <c r="B269" s="134">
        <v>5.4450000000000003</v>
      </c>
      <c r="C269" s="134">
        <v>5.6950000000000003</v>
      </c>
      <c r="D269" s="134">
        <v>5.93</v>
      </c>
      <c r="E269" s="134">
        <v>6.2750000000000004</v>
      </c>
      <c r="F269" s="135"/>
    </row>
    <row r="270" spans="1:6" x14ac:dyDescent="0.2">
      <c r="A270" s="133">
        <v>37355</v>
      </c>
      <c r="B270" s="134">
        <v>5.5049999999999999</v>
      </c>
      <c r="C270" s="134">
        <v>5.77</v>
      </c>
      <c r="D270" s="134">
        <v>6.0049999999999999</v>
      </c>
      <c r="E270" s="134">
        <v>6.34</v>
      </c>
      <c r="F270" s="135"/>
    </row>
    <row r="271" spans="1:6" x14ac:dyDescent="0.2">
      <c r="A271" s="133">
        <v>37356</v>
      </c>
      <c r="B271" s="134">
        <v>5.43</v>
      </c>
      <c r="C271" s="134">
        <v>5.6849999999999996</v>
      </c>
      <c r="D271" s="134">
        <v>5.9249999999999998</v>
      </c>
      <c r="E271" s="134">
        <v>6.28</v>
      </c>
      <c r="F271" s="135"/>
    </row>
    <row r="272" spans="1:6" x14ac:dyDescent="0.2">
      <c r="A272" s="133">
        <v>37357</v>
      </c>
      <c r="B272" s="134">
        <v>5.5449999999999999</v>
      </c>
      <c r="C272" s="134">
        <v>5.81</v>
      </c>
      <c r="D272" s="134">
        <v>6.04</v>
      </c>
      <c r="E272" s="134">
        <v>6.3650000000000002</v>
      </c>
      <c r="F272" s="135"/>
    </row>
    <row r="273" spans="1:6" x14ac:dyDescent="0.2">
      <c r="A273" s="133">
        <v>37358</v>
      </c>
      <c r="B273" s="134">
        <v>5.5250000000000004</v>
      </c>
      <c r="C273" s="134">
        <v>5.78</v>
      </c>
      <c r="D273" s="134">
        <v>6.0049999999999999</v>
      </c>
      <c r="E273" s="134">
        <v>6.3250000000000002</v>
      </c>
      <c r="F273" s="135"/>
    </row>
    <row r="274" spans="1:6" x14ac:dyDescent="0.2">
      <c r="A274" s="133">
        <v>37361</v>
      </c>
      <c r="B274" s="134">
        <v>5.4850000000000003</v>
      </c>
      <c r="C274" s="134">
        <v>5.7350000000000003</v>
      </c>
      <c r="D274" s="134">
        <v>5.96</v>
      </c>
      <c r="E274" s="134">
        <v>6.29</v>
      </c>
      <c r="F274" s="135"/>
    </row>
    <row r="275" spans="1:6" x14ac:dyDescent="0.2">
      <c r="A275" s="133">
        <v>37362</v>
      </c>
      <c r="B275" s="134">
        <v>5.47</v>
      </c>
      <c r="C275" s="134">
        <v>5.7149999999999999</v>
      </c>
      <c r="D275" s="134">
        <v>5.9450000000000003</v>
      </c>
      <c r="E275" s="134">
        <v>6.29</v>
      </c>
      <c r="F275" s="135"/>
    </row>
    <row r="276" spans="1:6" x14ac:dyDescent="0.2">
      <c r="A276" s="133">
        <v>37363</v>
      </c>
      <c r="B276" s="134">
        <v>5.52</v>
      </c>
      <c r="C276" s="134">
        <v>5.7649999999999997</v>
      </c>
      <c r="D276" s="134">
        <v>5.9950000000000001</v>
      </c>
      <c r="E276" s="134">
        <v>6.33</v>
      </c>
      <c r="F276" s="135"/>
    </row>
    <row r="277" spans="1:6" x14ac:dyDescent="0.2">
      <c r="A277" s="133">
        <v>37364</v>
      </c>
      <c r="B277" s="134">
        <v>5.4550000000000001</v>
      </c>
      <c r="C277" s="134">
        <v>5.71</v>
      </c>
      <c r="D277" s="134">
        <v>5.95</v>
      </c>
      <c r="E277" s="134">
        <v>6.33</v>
      </c>
      <c r="F277" s="135"/>
    </row>
    <row r="278" spans="1:6" x14ac:dyDescent="0.2">
      <c r="A278" s="133">
        <v>37365</v>
      </c>
      <c r="B278" s="134">
        <v>5.49</v>
      </c>
      <c r="C278" s="134">
        <v>5.74</v>
      </c>
      <c r="D278" s="134">
        <v>5.9749999999999996</v>
      </c>
      <c r="E278" s="134">
        <v>6.335</v>
      </c>
      <c r="F278" s="135"/>
    </row>
    <row r="279" spans="1:6" x14ac:dyDescent="0.2">
      <c r="A279" s="133">
        <v>37368</v>
      </c>
      <c r="B279" s="134">
        <v>5.4749999999999996</v>
      </c>
      <c r="C279" s="134">
        <v>5.7249999999999996</v>
      </c>
      <c r="D279" s="134">
        <v>5.96</v>
      </c>
      <c r="E279" s="134">
        <v>6.2949999999999999</v>
      </c>
      <c r="F279" s="135"/>
    </row>
    <row r="280" spans="1:6" x14ac:dyDescent="0.2">
      <c r="A280" s="133">
        <v>37369</v>
      </c>
      <c r="B280" s="134">
        <v>5.4749999999999996</v>
      </c>
      <c r="C280" s="134">
        <v>5.73</v>
      </c>
      <c r="D280" s="134">
        <v>5.96</v>
      </c>
      <c r="E280" s="134">
        <v>6.2850000000000001</v>
      </c>
      <c r="F280" s="135"/>
    </row>
    <row r="281" spans="1:6" x14ac:dyDescent="0.2">
      <c r="A281" s="133">
        <v>37370</v>
      </c>
      <c r="B281" s="134">
        <v>5.52</v>
      </c>
      <c r="C281" s="134">
        <v>5.77</v>
      </c>
      <c r="D281" s="134">
        <v>6.01</v>
      </c>
      <c r="E281" s="134">
        <v>6.33</v>
      </c>
      <c r="F281" s="135"/>
    </row>
    <row r="282" spans="1:6" x14ac:dyDescent="0.2">
      <c r="A282" s="133">
        <v>37372</v>
      </c>
      <c r="B282" s="134">
        <v>5.39</v>
      </c>
      <c r="C282" s="134">
        <v>5.6349999999999998</v>
      </c>
      <c r="D282" s="134">
        <v>5.8650000000000002</v>
      </c>
      <c r="E282" s="134">
        <v>6.19</v>
      </c>
      <c r="F282" s="135"/>
    </row>
    <row r="283" spans="1:6" x14ac:dyDescent="0.2">
      <c r="A283" s="133">
        <v>37375</v>
      </c>
      <c r="B283" s="134">
        <v>5.2649999999999997</v>
      </c>
      <c r="C283" s="134">
        <v>5.5</v>
      </c>
      <c r="D283" s="134">
        <v>5.7350000000000003</v>
      </c>
      <c r="E283" s="134">
        <v>6.06</v>
      </c>
      <c r="F283" s="135"/>
    </row>
    <row r="284" spans="1:6" x14ac:dyDescent="0.2">
      <c r="A284" s="133">
        <v>37376</v>
      </c>
      <c r="B284" s="134">
        <v>5.28</v>
      </c>
      <c r="C284" s="134">
        <v>5.51</v>
      </c>
      <c r="D284" s="134">
        <v>5.7450000000000001</v>
      </c>
      <c r="E284" s="134">
        <v>6.0949999999999998</v>
      </c>
      <c r="F284" s="135"/>
    </row>
    <row r="285" spans="1:6" x14ac:dyDescent="0.2">
      <c r="A285" s="133">
        <v>37377</v>
      </c>
      <c r="B285" s="134">
        <v>5.27</v>
      </c>
      <c r="C285" s="134">
        <v>5.5049999999999999</v>
      </c>
      <c r="D285" s="134">
        <v>5.74</v>
      </c>
      <c r="E285" s="134">
        <v>6.09</v>
      </c>
      <c r="F285" s="135"/>
    </row>
    <row r="286" spans="1:6" x14ac:dyDescent="0.2">
      <c r="A286" s="133">
        <v>37378</v>
      </c>
      <c r="B286" s="134">
        <v>5.27</v>
      </c>
      <c r="C286" s="134">
        <v>5.4950000000000001</v>
      </c>
      <c r="D286" s="134">
        <v>5.7249999999999996</v>
      </c>
      <c r="E286" s="134">
        <v>6.0549999999999997</v>
      </c>
      <c r="F286" s="135"/>
    </row>
    <row r="287" spans="1:6" x14ac:dyDescent="0.2">
      <c r="A287" s="133">
        <v>37379</v>
      </c>
      <c r="B287" s="134">
        <v>5.3449999999999998</v>
      </c>
      <c r="C287" s="134">
        <v>5.57</v>
      </c>
      <c r="D287" s="134">
        <v>5.8049999999999997</v>
      </c>
      <c r="E287" s="134">
        <v>6.12</v>
      </c>
      <c r="F287" s="135"/>
    </row>
    <row r="288" spans="1:6" x14ac:dyDescent="0.2">
      <c r="A288" s="133">
        <v>37382</v>
      </c>
      <c r="B288" s="134">
        <v>5.35</v>
      </c>
      <c r="C288" s="134">
        <v>5.5650000000000004</v>
      </c>
      <c r="D288" s="134">
        <v>5.79</v>
      </c>
      <c r="E288" s="134">
        <v>6.1</v>
      </c>
      <c r="F288" s="135"/>
    </row>
    <row r="289" spans="1:6" x14ac:dyDescent="0.2">
      <c r="A289" s="133">
        <v>37383</v>
      </c>
      <c r="B289" s="134">
        <v>5.3</v>
      </c>
      <c r="C289" s="134">
        <v>5.5049999999999999</v>
      </c>
      <c r="D289" s="134">
        <v>5.7350000000000003</v>
      </c>
      <c r="E289" s="134">
        <v>6.04</v>
      </c>
      <c r="F289" s="135"/>
    </row>
    <row r="290" spans="1:6" x14ac:dyDescent="0.2">
      <c r="A290" s="133">
        <v>37384</v>
      </c>
      <c r="B290" s="134">
        <v>5.41</v>
      </c>
      <c r="C290" s="134">
        <v>5.62</v>
      </c>
      <c r="D290" s="134">
        <v>5.8449999999999998</v>
      </c>
      <c r="E290" s="134">
        <v>6.12</v>
      </c>
      <c r="F290" s="135"/>
    </row>
    <row r="291" spans="1:6" x14ac:dyDescent="0.2">
      <c r="A291" s="133">
        <v>37385</v>
      </c>
      <c r="B291" s="134">
        <v>5.55</v>
      </c>
      <c r="C291" s="134">
        <v>5.76</v>
      </c>
      <c r="D291" s="134">
        <v>5.9850000000000003</v>
      </c>
      <c r="E291" s="134">
        <v>6.2549999999999999</v>
      </c>
      <c r="F291" s="135"/>
    </row>
    <row r="292" spans="1:6" x14ac:dyDescent="0.2">
      <c r="A292" s="133">
        <v>37386</v>
      </c>
      <c r="B292" s="134">
        <v>5.56</v>
      </c>
      <c r="C292" s="134">
        <v>5.77</v>
      </c>
      <c r="D292" s="134">
        <v>5.9950000000000001</v>
      </c>
      <c r="E292" s="134">
        <v>6.2649999999999997</v>
      </c>
      <c r="F292" s="135"/>
    </row>
    <row r="293" spans="1:6" x14ac:dyDescent="0.2">
      <c r="A293" s="133">
        <v>37389</v>
      </c>
      <c r="B293" s="134">
        <v>5.51</v>
      </c>
      <c r="C293" s="134">
        <v>5.72</v>
      </c>
      <c r="D293" s="134">
        <v>5.94</v>
      </c>
      <c r="E293" s="134">
        <v>6.21</v>
      </c>
      <c r="F293" s="135"/>
    </row>
    <row r="294" spans="1:6" x14ac:dyDescent="0.2">
      <c r="A294" s="133">
        <v>37390</v>
      </c>
      <c r="B294" s="134">
        <v>5.5549999999999997</v>
      </c>
      <c r="C294" s="134">
        <v>5.7649999999999997</v>
      </c>
      <c r="D294" s="134">
        <v>5.9850000000000003</v>
      </c>
      <c r="E294" s="134">
        <v>6.2549999999999999</v>
      </c>
      <c r="F294" s="135"/>
    </row>
    <row r="295" spans="1:6" x14ac:dyDescent="0.2">
      <c r="A295" s="133">
        <v>37391</v>
      </c>
      <c r="B295" s="134">
        <v>5.66</v>
      </c>
      <c r="C295" s="134">
        <v>5.88</v>
      </c>
      <c r="D295" s="134">
        <v>6.0949999999999998</v>
      </c>
      <c r="E295" s="134">
        <v>6.3449999999999998</v>
      </c>
      <c r="F295" s="135"/>
    </row>
    <row r="296" spans="1:6" x14ac:dyDescent="0.2">
      <c r="A296" s="133">
        <v>37392</v>
      </c>
      <c r="B296" s="134">
        <v>5.665</v>
      </c>
      <c r="C296" s="134">
        <v>5.89</v>
      </c>
      <c r="D296" s="134">
        <v>6.1</v>
      </c>
      <c r="E296" s="134">
        <v>6.3250000000000002</v>
      </c>
      <c r="F296" s="135"/>
    </row>
    <row r="297" spans="1:6" x14ac:dyDescent="0.2">
      <c r="A297" s="133">
        <v>37393</v>
      </c>
      <c r="B297" s="134">
        <v>5.65</v>
      </c>
      <c r="C297" s="134">
        <v>5.875</v>
      </c>
      <c r="D297" s="134">
        <v>6.08</v>
      </c>
      <c r="E297" s="134">
        <v>6.3049999999999997</v>
      </c>
      <c r="F297" s="135"/>
    </row>
    <row r="298" spans="1:6" x14ac:dyDescent="0.2">
      <c r="A298" s="133">
        <v>37396</v>
      </c>
      <c r="B298" s="134">
        <v>5.7050000000000001</v>
      </c>
      <c r="C298" s="134">
        <v>5.9349999999999996</v>
      </c>
      <c r="D298" s="134">
        <v>6.13</v>
      </c>
      <c r="E298" s="134">
        <v>6.335</v>
      </c>
      <c r="F298" s="135"/>
    </row>
    <row r="299" spans="1:6" x14ac:dyDescent="0.2">
      <c r="A299" s="133">
        <v>37397</v>
      </c>
      <c r="B299" s="134">
        <v>5.65</v>
      </c>
      <c r="C299" s="134">
        <v>5.8650000000000002</v>
      </c>
      <c r="D299" s="134">
        <v>6.07</v>
      </c>
      <c r="E299" s="134">
        <v>6.28</v>
      </c>
      <c r="F299" s="135"/>
    </row>
    <row r="300" spans="1:6" x14ac:dyDescent="0.2">
      <c r="A300" s="133">
        <v>37398</v>
      </c>
      <c r="B300" s="134">
        <v>5.5949999999999998</v>
      </c>
      <c r="C300" s="134">
        <v>5.8049999999999997</v>
      </c>
      <c r="D300" s="134">
        <v>6.01</v>
      </c>
      <c r="E300" s="134">
        <v>6.23</v>
      </c>
      <c r="F300" s="135"/>
    </row>
    <row r="301" spans="1:6" x14ac:dyDescent="0.2">
      <c r="A301" s="133">
        <v>37399</v>
      </c>
      <c r="B301" s="134">
        <v>5.5650000000000004</v>
      </c>
      <c r="C301" s="134">
        <v>5.7649999999999997</v>
      </c>
      <c r="D301" s="134">
        <v>5.97</v>
      </c>
      <c r="E301" s="134">
        <v>6.19</v>
      </c>
      <c r="F301" s="135"/>
    </row>
    <row r="302" spans="1:6" x14ac:dyDescent="0.2">
      <c r="A302" s="133">
        <v>37400</v>
      </c>
      <c r="B302" s="134">
        <v>5.6</v>
      </c>
      <c r="C302" s="134">
        <v>5.79</v>
      </c>
      <c r="D302" s="134">
        <v>5.9950000000000001</v>
      </c>
      <c r="E302" s="134">
        <v>6.2149999999999999</v>
      </c>
      <c r="F302" s="135"/>
    </row>
    <row r="303" spans="1:6" x14ac:dyDescent="0.2">
      <c r="A303" s="133">
        <v>37403</v>
      </c>
      <c r="B303" s="134">
        <v>5.6449999999999996</v>
      </c>
      <c r="C303" s="134">
        <v>5.835</v>
      </c>
      <c r="D303" s="134">
        <v>6.0350000000000001</v>
      </c>
      <c r="E303" s="134">
        <v>6.27</v>
      </c>
      <c r="F303" s="135"/>
    </row>
    <row r="304" spans="1:6" x14ac:dyDescent="0.2">
      <c r="A304" s="133">
        <v>37404</v>
      </c>
      <c r="B304" s="134">
        <v>5.6849999999999996</v>
      </c>
      <c r="C304" s="134">
        <v>5.88</v>
      </c>
      <c r="D304" s="134">
        <v>6.0750000000000002</v>
      </c>
      <c r="E304" s="134">
        <v>6.3049999999999997</v>
      </c>
      <c r="F304" s="135"/>
    </row>
    <row r="305" spans="1:6" x14ac:dyDescent="0.2">
      <c r="A305" s="133">
        <v>37405</v>
      </c>
      <c r="B305" s="134">
        <v>5.6349999999999998</v>
      </c>
      <c r="C305" s="134">
        <v>5.8250000000000002</v>
      </c>
      <c r="D305" s="134">
        <v>6.01</v>
      </c>
      <c r="E305" s="134">
        <v>6.24</v>
      </c>
      <c r="F305" s="135"/>
    </row>
    <row r="306" spans="1:6" x14ac:dyDescent="0.2">
      <c r="A306" s="133">
        <v>37406</v>
      </c>
      <c r="B306" s="134">
        <v>5.6349999999999998</v>
      </c>
      <c r="C306" s="134">
        <v>5.8150000000000004</v>
      </c>
      <c r="D306" s="134">
        <v>5.9950000000000001</v>
      </c>
      <c r="E306" s="134">
        <v>6.2050000000000001</v>
      </c>
      <c r="F306" s="135"/>
    </row>
    <row r="307" spans="1:6" x14ac:dyDescent="0.2">
      <c r="A307" s="133">
        <v>37407</v>
      </c>
      <c r="B307" s="134">
        <v>5.73</v>
      </c>
      <c r="C307" s="134">
        <v>5.8949999999999996</v>
      </c>
      <c r="D307" s="134">
        <v>6.0350000000000001</v>
      </c>
      <c r="E307" s="134">
        <v>6.1950000000000003</v>
      </c>
      <c r="F307" s="135"/>
    </row>
    <row r="308" spans="1:6" x14ac:dyDescent="0.2">
      <c r="A308" s="133">
        <v>37410</v>
      </c>
      <c r="B308" s="134">
        <v>5.89</v>
      </c>
      <c r="C308" s="134">
        <v>6.0549999999999997</v>
      </c>
      <c r="D308" s="134">
        <v>6.17</v>
      </c>
      <c r="E308" s="134">
        <v>6.2949999999999999</v>
      </c>
      <c r="F308" s="135"/>
    </row>
    <row r="309" spans="1:6" x14ac:dyDescent="0.2">
      <c r="A309" s="133">
        <v>37411</v>
      </c>
      <c r="B309" s="134">
        <v>5.835</v>
      </c>
      <c r="C309" s="134">
        <v>6</v>
      </c>
      <c r="D309" s="134">
        <v>6.11</v>
      </c>
      <c r="E309" s="134">
        <v>6.2149999999999999</v>
      </c>
      <c r="F309" s="135"/>
    </row>
    <row r="310" spans="1:6" x14ac:dyDescent="0.2">
      <c r="A310" s="133">
        <v>37412</v>
      </c>
      <c r="B310" s="134">
        <v>5.82</v>
      </c>
      <c r="C310" s="134">
        <v>5.9850000000000003</v>
      </c>
      <c r="D310" s="134">
        <v>6.0949999999999998</v>
      </c>
      <c r="E310" s="134">
        <v>6.2149999999999999</v>
      </c>
      <c r="F310" s="135"/>
    </row>
    <row r="311" spans="1:6" x14ac:dyDescent="0.2">
      <c r="A311" s="133">
        <v>37413</v>
      </c>
      <c r="B311" s="134">
        <v>5.79</v>
      </c>
      <c r="C311" s="134">
        <v>5.96</v>
      </c>
      <c r="D311" s="134">
        <v>6.0650000000000004</v>
      </c>
      <c r="E311" s="134">
        <v>6.19</v>
      </c>
      <c r="F311" s="135"/>
    </row>
    <row r="312" spans="1:6" x14ac:dyDescent="0.2">
      <c r="A312" s="133">
        <v>37414</v>
      </c>
      <c r="B312" s="134">
        <v>5.6749999999999998</v>
      </c>
      <c r="C312" s="134">
        <v>5.85</v>
      </c>
      <c r="D312" s="134">
        <v>5.9550000000000001</v>
      </c>
      <c r="E312" s="134">
        <v>6.09</v>
      </c>
      <c r="F312" s="135"/>
    </row>
    <row r="313" spans="1:6" x14ac:dyDescent="0.2">
      <c r="A313" s="133">
        <v>37418</v>
      </c>
      <c r="B313" s="134">
        <v>5.665</v>
      </c>
      <c r="C313" s="134">
        <v>5.835</v>
      </c>
      <c r="D313" s="134">
        <v>5.9450000000000003</v>
      </c>
      <c r="E313" s="134">
        <v>6.1150000000000002</v>
      </c>
      <c r="F313" s="135"/>
    </row>
    <row r="314" spans="1:6" x14ac:dyDescent="0.2">
      <c r="A314" s="133">
        <v>37419</v>
      </c>
      <c r="B314" s="134">
        <v>5.585</v>
      </c>
      <c r="C314" s="134">
        <v>5.75</v>
      </c>
      <c r="D314" s="134">
        <v>5.86</v>
      </c>
      <c r="E314" s="134">
        <v>6.04</v>
      </c>
      <c r="F314" s="135"/>
    </row>
    <row r="315" spans="1:6" x14ac:dyDescent="0.2">
      <c r="A315" s="133">
        <v>37420</v>
      </c>
      <c r="B315" s="134">
        <v>5.6050000000000004</v>
      </c>
      <c r="C315" s="134">
        <v>5.76</v>
      </c>
      <c r="D315" s="134">
        <v>5.875</v>
      </c>
      <c r="E315" s="134">
        <v>6.0449999999999999</v>
      </c>
      <c r="F315" s="135"/>
    </row>
    <row r="316" spans="1:6" x14ac:dyDescent="0.2">
      <c r="A316" s="133">
        <v>37421</v>
      </c>
      <c r="B316" s="134">
        <v>5.4649999999999999</v>
      </c>
      <c r="C316" s="134">
        <v>5.61</v>
      </c>
      <c r="D316" s="134">
        <v>5.73</v>
      </c>
      <c r="E316" s="134">
        <v>5.91</v>
      </c>
      <c r="F316" s="135"/>
    </row>
    <row r="317" spans="1:6" x14ac:dyDescent="0.2">
      <c r="A317" s="133">
        <v>37424</v>
      </c>
      <c r="B317" s="134">
        <v>5.42</v>
      </c>
      <c r="C317" s="134">
        <v>5.56</v>
      </c>
      <c r="D317" s="134">
        <v>5.6849999999999996</v>
      </c>
      <c r="E317" s="134">
        <v>5.88</v>
      </c>
      <c r="F317" s="135"/>
    </row>
    <row r="318" spans="1:6" x14ac:dyDescent="0.2">
      <c r="A318" s="133">
        <v>37425</v>
      </c>
      <c r="B318" s="134">
        <v>5.45</v>
      </c>
      <c r="C318" s="134">
        <v>5.59</v>
      </c>
      <c r="D318" s="134">
        <v>5.74</v>
      </c>
      <c r="E318" s="134">
        <v>5.9349999999999996</v>
      </c>
      <c r="F318" s="135"/>
    </row>
    <row r="319" spans="1:6" x14ac:dyDescent="0.2">
      <c r="A319" s="133">
        <v>37426</v>
      </c>
      <c r="B319" s="134">
        <v>5.38</v>
      </c>
      <c r="C319" s="134">
        <v>5.52</v>
      </c>
      <c r="D319" s="134">
        <v>5.66</v>
      </c>
      <c r="E319" s="134">
        <v>5.8550000000000004</v>
      </c>
      <c r="F319" s="135"/>
    </row>
    <row r="320" spans="1:6" x14ac:dyDescent="0.2">
      <c r="A320" s="133">
        <v>37427</v>
      </c>
      <c r="B320" s="134">
        <v>5.38</v>
      </c>
      <c r="C320" s="134">
        <v>5.51</v>
      </c>
      <c r="D320" s="134">
        <v>5.66</v>
      </c>
      <c r="E320" s="134">
        <v>5.8650000000000002</v>
      </c>
      <c r="F320" s="135"/>
    </row>
    <row r="321" spans="1:6" x14ac:dyDescent="0.2">
      <c r="A321" s="133">
        <v>37428</v>
      </c>
      <c r="B321" s="134">
        <v>5.42</v>
      </c>
      <c r="C321" s="134">
        <v>5.56</v>
      </c>
      <c r="D321" s="134">
        <v>5.7050000000000001</v>
      </c>
      <c r="E321" s="134">
        <v>5.9</v>
      </c>
      <c r="F321" s="135"/>
    </row>
    <row r="322" spans="1:6" x14ac:dyDescent="0.2">
      <c r="A322" s="133">
        <v>37431</v>
      </c>
      <c r="B322" s="134">
        <v>5.48</v>
      </c>
      <c r="C322" s="134">
        <v>5.625</v>
      </c>
      <c r="D322" s="134">
        <v>5.7649999999999997</v>
      </c>
      <c r="E322" s="134">
        <v>5.94</v>
      </c>
      <c r="F322" s="135"/>
    </row>
    <row r="323" spans="1:6" x14ac:dyDescent="0.2">
      <c r="A323" s="133">
        <v>37432</v>
      </c>
      <c r="B323" s="134">
        <v>5.4749999999999996</v>
      </c>
      <c r="C323" s="134">
        <v>5.625</v>
      </c>
      <c r="D323" s="134">
        <v>5.77</v>
      </c>
      <c r="E323" s="134">
        <v>5.95</v>
      </c>
      <c r="F323" s="135"/>
    </row>
    <row r="324" spans="1:6" x14ac:dyDescent="0.2">
      <c r="A324" s="133">
        <v>37433</v>
      </c>
      <c r="B324" s="134">
        <v>5.27</v>
      </c>
      <c r="C324" s="134">
        <v>5.4050000000000002</v>
      </c>
      <c r="D324" s="134">
        <v>5.57</v>
      </c>
      <c r="E324" s="134">
        <v>5.8049999999999997</v>
      </c>
      <c r="F324" s="135"/>
    </row>
    <row r="325" spans="1:6" x14ac:dyDescent="0.2">
      <c r="A325" s="133">
        <v>37434</v>
      </c>
      <c r="B325" s="134">
        <v>5.38</v>
      </c>
      <c r="C325" s="134">
        <v>5.5350000000000001</v>
      </c>
      <c r="D325" s="134">
        <v>5.6950000000000003</v>
      </c>
      <c r="E325" s="134">
        <v>5.915</v>
      </c>
      <c r="F325" s="135"/>
    </row>
    <row r="326" spans="1:6" x14ac:dyDescent="0.2">
      <c r="A326" s="133">
        <v>37435</v>
      </c>
      <c r="B326" s="134">
        <v>5.44</v>
      </c>
      <c r="C326" s="134">
        <v>5.61</v>
      </c>
      <c r="D326" s="134">
        <v>5.7750000000000004</v>
      </c>
      <c r="E326" s="134">
        <v>5.9850000000000003</v>
      </c>
      <c r="F326" s="135"/>
    </row>
    <row r="327" spans="1:6" x14ac:dyDescent="0.2">
      <c r="A327" s="133">
        <v>37438</v>
      </c>
      <c r="B327" s="134">
        <v>5.46</v>
      </c>
      <c r="C327" s="134">
        <v>5.64</v>
      </c>
      <c r="D327" s="134">
        <v>5.8</v>
      </c>
      <c r="E327" s="134">
        <v>6.01</v>
      </c>
      <c r="F327" s="135"/>
    </row>
    <row r="328" spans="1:6" x14ac:dyDescent="0.2">
      <c r="A328" s="133">
        <v>37439</v>
      </c>
      <c r="B328" s="134">
        <v>5.415</v>
      </c>
      <c r="C328" s="134">
        <v>5.5949999999999998</v>
      </c>
      <c r="D328" s="134">
        <v>5.7549999999999999</v>
      </c>
      <c r="E328" s="134">
        <v>5.98</v>
      </c>
      <c r="F328" s="135"/>
    </row>
    <row r="329" spans="1:6" x14ac:dyDescent="0.2">
      <c r="A329" s="133">
        <v>37440</v>
      </c>
      <c r="B329" s="134">
        <v>5.32</v>
      </c>
      <c r="C329" s="134">
        <v>5.4950000000000001</v>
      </c>
      <c r="D329" s="134">
        <v>5.6749999999999998</v>
      </c>
      <c r="E329" s="134">
        <v>5.9450000000000003</v>
      </c>
      <c r="F329" s="135"/>
    </row>
    <row r="330" spans="1:6" x14ac:dyDescent="0.2">
      <c r="A330" s="133">
        <v>37441</v>
      </c>
      <c r="B330" s="134">
        <v>5.3550000000000004</v>
      </c>
      <c r="C330" s="134">
        <v>5.5449999999999999</v>
      </c>
      <c r="D330" s="134">
        <v>5.7249999999999996</v>
      </c>
      <c r="E330" s="134">
        <v>5.9950000000000001</v>
      </c>
      <c r="F330" s="135"/>
    </row>
    <row r="331" spans="1:6" x14ac:dyDescent="0.2">
      <c r="A331" s="133">
        <v>37442</v>
      </c>
      <c r="B331" s="134">
        <v>5.42</v>
      </c>
      <c r="C331" s="134">
        <v>5.625</v>
      </c>
      <c r="D331" s="134">
        <v>5.7949999999999999</v>
      </c>
      <c r="E331" s="134">
        <v>6.0149999999999997</v>
      </c>
      <c r="F331" s="135"/>
    </row>
    <row r="332" spans="1:6" x14ac:dyDescent="0.2">
      <c r="A332" s="133">
        <v>37445</v>
      </c>
      <c r="B332" s="134">
        <v>5.47</v>
      </c>
      <c r="C332" s="134">
        <v>5.69</v>
      </c>
      <c r="D332" s="134">
        <v>5.8550000000000004</v>
      </c>
      <c r="E332" s="134">
        <v>6.0449999999999999</v>
      </c>
      <c r="F332" s="135"/>
    </row>
    <row r="333" spans="1:6" x14ac:dyDescent="0.2">
      <c r="A333" s="133">
        <v>37446</v>
      </c>
      <c r="B333" s="134">
        <v>5.44</v>
      </c>
      <c r="C333" s="134">
        <v>5.665</v>
      </c>
      <c r="D333" s="134">
        <v>5.82</v>
      </c>
      <c r="E333" s="134">
        <v>6</v>
      </c>
      <c r="F333" s="135"/>
    </row>
    <row r="334" spans="1:6" x14ac:dyDescent="0.2">
      <c r="A334" s="133">
        <v>37447</v>
      </c>
      <c r="B334" s="134">
        <v>5.335</v>
      </c>
      <c r="C334" s="134">
        <v>5.54</v>
      </c>
      <c r="D334" s="134">
        <v>5.7050000000000001</v>
      </c>
      <c r="E334" s="134">
        <v>5.8849999999999998</v>
      </c>
      <c r="F334" s="135"/>
    </row>
    <row r="335" spans="1:6" x14ac:dyDescent="0.2">
      <c r="A335" s="133">
        <v>37448</v>
      </c>
      <c r="B335" s="134">
        <v>5.2249999999999996</v>
      </c>
      <c r="C335" s="134">
        <v>5.43</v>
      </c>
      <c r="D335" s="134">
        <v>5.5949999999999998</v>
      </c>
      <c r="E335" s="134">
        <v>5.79</v>
      </c>
      <c r="F335" s="135"/>
    </row>
    <row r="336" spans="1:6" x14ac:dyDescent="0.2">
      <c r="A336" s="133">
        <v>37449</v>
      </c>
      <c r="B336" s="134">
        <v>5.26</v>
      </c>
      <c r="C336" s="134">
        <v>5.48</v>
      </c>
      <c r="D336" s="134">
        <v>5.65</v>
      </c>
      <c r="E336" s="134">
        <v>5.875</v>
      </c>
      <c r="F336" s="135"/>
    </row>
    <row r="337" spans="1:6" x14ac:dyDescent="0.2">
      <c r="A337" s="133">
        <v>37452</v>
      </c>
      <c r="B337" s="134">
        <v>5.1550000000000002</v>
      </c>
      <c r="C337" s="134">
        <v>5.37</v>
      </c>
      <c r="D337" s="134">
        <v>5.56</v>
      </c>
      <c r="E337" s="134">
        <v>5.8</v>
      </c>
      <c r="F337" s="135"/>
    </row>
    <row r="338" spans="1:6" x14ac:dyDescent="0.2">
      <c r="A338" s="133">
        <v>37453</v>
      </c>
      <c r="B338" s="134">
        <v>5.21</v>
      </c>
      <c r="C338" s="134">
        <v>5.43</v>
      </c>
      <c r="D338" s="134">
        <v>5.625</v>
      </c>
      <c r="E338" s="134">
        <v>5.875</v>
      </c>
      <c r="F338" s="135"/>
    </row>
    <row r="339" spans="1:6" x14ac:dyDescent="0.2">
      <c r="A339" s="133">
        <v>37454</v>
      </c>
      <c r="B339" s="134">
        <v>5.2249999999999996</v>
      </c>
      <c r="C339" s="134">
        <v>5.44</v>
      </c>
      <c r="D339" s="134">
        <v>5.6349999999999998</v>
      </c>
      <c r="E339" s="134">
        <v>5.87</v>
      </c>
      <c r="F339" s="135"/>
    </row>
    <row r="340" spans="1:6" x14ac:dyDescent="0.2">
      <c r="A340" s="133">
        <v>37455</v>
      </c>
      <c r="B340" s="134">
        <v>5.22</v>
      </c>
      <c r="C340" s="134">
        <v>5.43</v>
      </c>
      <c r="D340" s="134">
        <v>5.625</v>
      </c>
      <c r="E340" s="134">
        <v>5.87</v>
      </c>
      <c r="F340" s="135"/>
    </row>
    <row r="341" spans="1:6" x14ac:dyDescent="0.2">
      <c r="A341" s="133">
        <v>37456</v>
      </c>
      <c r="B341" s="134">
        <v>5.16</v>
      </c>
      <c r="C341" s="134">
        <v>5.35</v>
      </c>
      <c r="D341" s="134">
        <v>5.5549999999999997</v>
      </c>
      <c r="E341" s="134">
        <v>5.8</v>
      </c>
      <c r="F341" s="135"/>
    </row>
    <row r="342" spans="1:6" x14ac:dyDescent="0.2">
      <c r="A342" s="133">
        <v>37459</v>
      </c>
      <c r="B342" s="134">
        <v>5.0650000000000004</v>
      </c>
      <c r="C342" s="134">
        <v>5.25</v>
      </c>
      <c r="D342" s="134">
        <v>5.46</v>
      </c>
      <c r="E342" s="134">
        <v>5.75</v>
      </c>
      <c r="F342" s="135"/>
    </row>
    <row r="343" spans="1:6" x14ac:dyDescent="0.2">
      <c r="A343" s="133">
        <v>37460</v>
      </c>
      <c r="B343" s="134">
        <v>5.1150000000000002</v>
      </c>
      <c r="C343" s="134">
        <v>5.3049999999999997</v>
      </c>
      <c r="D343" s="134">
        <v>5.5149999999999997</v>
      </c>
      <c r="E343" s="134">
        <v>5.77</v>
      </c>
      <c r="F343" s="135"/>
    </row>
    <row r="344" spans="1:6" x14ac:dyDescent="0.2">
      <c r="A344" s="133">
        <v>37461</v>
      </c>
      <c r="B344" s="134">
        <v>5</v>
      </c>
      <c r="C344" s="134">
        <v>5.18</v>
      </c>
      <c r="D344" s="134">
        <v>5.4</v>
      </c>
      <c r="E344" s="134">
        <v>5.68</v>
      </c>
      <c r="F344" s="135"/>
    </row>
    <row r="345" spans="1:6" x14ac:dyDescent="0.2">
      <c r="A345" s="133">
        <v>37462</v>
      </c>
      <c r="B345" s="134">
        <v>5.07</v>
      </c>
      <c r="C345" s="134">
        <v>5.2549999999999999</v>
      </c>
      <c r="D345" s="134">
        <v>5.4749999999999996</v>
      </c>
      <c r="E345" s="134">
        <v>5.7350000000000003</v>
      </c>
      <c r="F345" s="135"/>
    </row>
    <row r="346" spans="1:6" x14ac:dyDescent="0.2">
      <c r="A346" s="133">
        <v>37463</v>
      </c>
      <c r="B346" s="134">
        <v>4.99</v>
      </c>
      <c r="C346" s="134">
        <v>5.16</v>
      </c>
      <c r="D346" s="134">
        <v>5.38</v>
      </c>
      <c r="E346" s="134">
        <v>5.665</v>
      </c>
      <c r="F346" s="135"/>
    </row>
    <row r="347" spans="1:6" x14ac:dyDescent="0.2">
      <c r="A347" s="133">
        <v>37466</v>
      </c>
      <c r="B347" s="134">
        <v>5.0350000000000001</v>
      </c>
      <c r="C347" s="134">
        <v>5.21</v>
      </c>
      <c r="D347" s="134">
        <v>5.4349999999999996</v>
      </c>
      <c r="E347" s="134">
        <v>5.7149999999999999</v>
      </c>
      <c r="F347" s="135"/>
    </row>
    <row r="348" spans="1:6" x14ac:dyDescent="0.2">
      <c r="A348" s="133">
        <v>37467</v>
      </c>
      <c r="B348" s="134">
        <v>5.1449999999999996</v>
      </c>
      <c r="C348" s="134">
        <v>5.34</v>
      </c>
      <c r="D348" s="134">
        <v>5.5650000000000004</v>
      </c>
      <c r="E348" s="134">
        <v>5.8449999999999998</v>
      </c>
      <c r="F348" s="135"/>
    </row>
    <row r="349" spans="1:6" x14ac:dyDescent="0.2">
      <c r="A349" s="133">
        <v>37468</v>
      </c>
      <c r="B349" s="134">
        <v>5.1749999999999998</v>
      </c>
      <c r="C349" s="134">
        <v>5.37</v>
      </c>
      <c r="D349" s="134">
        <v>5.585</v>
      </c>
      <c r="E349" s="134">
        <v>5.86</v>
      </c>
      <c r="F349" s="135"/>
    </row>
    <row r="350" spans="1:6" x14ac:dyDescent="0.2">
      <c r="A350" s="133">
        <v>37469</v>
      </c>
      <c r="B350" s="134">
        <v>5.125</v>
      </c>
      <c r="C350" s="134">
        <v>5.3150000000000004</v>
      </c>
      <c r="D350" s="134">
        <v>5.5250000000000004</v>
      </c>
      <c r="E350" s="134">
        <v>5.79</v>
      </c>
      <c r="F350" s="135"/>
    </row>
    <row r="351" spans="1:6" x14ac:dyDescent="0.2">
      <c r="A351" s="133">
        <v>37470</v>
      </c>
      <c r="B351" s="134">
        <v>5.0199999999999996</v>
      </c>
      <c r="C351" s="134">
        <v>5.19</v>
      </c>
      <c r="D351" s="134">
        <v>5.3949999999999996</v>
      </c>
      <c r="E351" s="134">
        <v>5.665</v>
      </c>
      <c r="F351" s="135"/>
    </row>
    <row r="352" spans="1:6" x14ac:dyDescent="0.2">
      <c r="A352" s="133">
        <v>37473</v>
      </c>
      <c r="B352" s="134">
        <v>4.9000000000000004</v>
      </c>
      <c r="C352" s="134">
        <v>5.0750000000000002</v>
      </c>
      <c r="D352" s="134">
        <v>5.28</v>
      </c>
      <c r="E352" s="134">
        <v>5.585</v>
      </c>
      <c r="F352" s="135"/>
    </row>
    <row r="353" spans="1:6" x14ac:dyDescent="0.2">
      <c r="A353" s="133">
        <v>37474</v>
      </c>
      <c r="B353" s="134">
        <v>4.8499999999999996</v>
      </c>
      <c r="C353" s="134">
        <v>5.0049999999999999</v>
      </c>
      <c r="D353" s="134">
        <v>5.23</v>
      </c>
      <c r="E353" s="134">
        <v>5.5250000000000004</v>
      </c>
      <c r="F353" s="135"/>
    </row>
    <row r="354" spans="1:6" x14ac:dyDescent="0.2">
      <c r="A354" s="133">
        <v>37475</v>
      </c>
      <c r="B354" s="134">
        <v>4.9400000000000004</v>
      </c>
      <c r="C354" s="134">
        <v>5.1050000000000004</v>
      </c>
      <c r="D354" s="134">
        <v>5.3250000000000002</v>
      </c>
      <c r="E354" s="134">
        <v>5.62</v>
      </c>
      <c r="F354" s="135"/>
    </row>
    <row r="355" spans="1:6" x14ac:dyDescent="0.2">
      <c r="A355" s="133">
        <v>37476</v>
      </c>
      <c r="B355" s="134">
        <v>4.8550000000000004</v>
      </c>
      <c r="C355" s="134">
        <v>5.0149999999999997</v>
      </c>
      <c r="D355" s="134">
        <v>5.2549999999999999</v>
      </c>
      <c r="E355" s="134">
        <v>5.585</v>
      </c>
      <c r="F355" s="135"/>
    </row>
    <row r="356" spans="1:6" x14ac:dyDescent="0.2">
      <c r="A356" s="133">
        <v>37477</v>
      </c>
      <c r="B356" s="134">
        <v>4.9349999999999996</v>
      </c>
      <c r="C356" s="134">
        <v>5.1050000000000004</v>
      </c>
      <c r="D356" s="134">
        <v>5.3250000000000002</v>
      </c>
      <c r="E356" s="134">
        <v>5.625</v>
      </c>
      <c r="F356" s="135"/>
    </row>
    <row r="357" spans="1:6" x14ac:dyDescent="0.2">
      <c r="A357" s="133">
        <v>37480</v>
      </c>
      <c r="B357" s="134">
        <v>4.95</v>
      </c>
      <c r="C357" s="134">
        <v>5.1150000000000002</v>
      </c>
      <c r="D357" s="134">
        <v>5.31</v>
      </c>
      <c r="E357" s="134">
        <v>5.56</v>
      </c>
      <c r="F357" s="135"/>
    </row>
    <row r="358" spans="1:6" x14ac:dyDescent="0.2">
      <c r="A358" s="133">
        <v>37481</v>
      </c>
      <c r="B358" s="134">
        <v>4.9400000000000004</v>
      </c>
      <c r="C358" s="134">
        <v>5.0999999999999996</v>
      </c>
      <c r="D358" s="134">
        <v>5.2949999999999999</v>
      </c>
      <c r="E358" s="134">
        <v>5.55</v>
      </c>
      <c r="F358" s="135"/>
    </row>
    <row r="359" spans="1:6" x14ac:dyDescent="0.2">
      <c r="A359" s="133">
        <v>37482</v>
      </c>
      <c r="B359" s="134">
        <v>4.84</v>
      </c>
      <c r="C359" s="134">
        <v>4.9800000000000004</v>
      </c>
      <c r="D359" s="134">
        <v>5.18</v>
      </c>
      <c r="E359" s="134">
        <v>5.4349999999999996</v>
      </c>
      <c r="F359" s="135"/>
    </row>
    <row r="360" spans="1:6" x14ac:dyDescent="0.2">
      <c r="A360" s="133">
        <v>37483</v>
      </c>
      <c r="B360" s="134">
        <v>4.9649999999999999</v>
      </c>
      <c r="C360" s="134">
        <v>5.12</v>
      </c>
      <c r="D360" s="134">
        <v>5.3049999999999997</v>
      </c>
      <c r="E360" s="134">
        <v>5.5250000000000004</v>
      </c>
      <c r="F360" s="135"/>
    </row>
    <row r="361" spans="1:6" x14ac:dyDescent="0.2">
      <c r="A361" s="133">
        <v>37484</v>
      </c>
      <c r="B361" s="134">
        <v>5.0199999999999996</v>
      </c>
      <c r="C361" s="134">
        <v>5.17</v>
      </c>
      <c r="D361" s="134">
        <v>5.3550000000000004</v>
      </c>
      <c r="E361" s="134">
        <v>5.59</v>
      </c>
      <c r="F361" s="135"/>
    </row>
    <row r="362" spans="1:6" x14ac:dyDescent="0.2">
      <c r="A362" s="133">
        <v>37487</v>
      </c>
      <c r="B362" s="134">
        <v>5.1050000000000004</v>
      </c>
      <c r="C362" s="134">
        <v>5.26</v>
      </c>
      <c r="D362" s="134">
        <v>5.45</v>
      </c>
      <c r="E362" s="134">
        <v>5.7</v>
      </c>
      <c r="F362" s="135"/>
    </row>
    <row r="363" spans="1:6" x14ac:dyDescent="0.2">
      <c r="A363" s="133">
        <v>37488</v>
      </c>
      <c r="B363" s="134">
        <v>5.1100000000000003</v>
      </c>
      <c r="C363" s="134">
        <v>5.27</v>
      </c>
      <c r="D363" s="134">
        <v>5.4649999999999999</v>
      </c>
      <c r="E363" s="134">
        <v>5.7249999999999996</v>
      </c>
      <c r="F363" s="135"/>
    </row>
    <row r="364" spans="1:6" x14ac:dyDescent="0.2">
      <c r="A364" s="133">
        <v>37489</v>
      </c>
      <c r="B364" s="134">
        <v>5.0750000000000002</v>
      </c>
      <c r="C364" s="134">
        <v>5.23</v>
      </c>
      <c r="D364" s="134">
        <v>5.42</v>
      </c>
      <c r="E364" s="134">
        <v>5.6550000000000002</v>
      </c>
      <c r="F364" s="135"/>
    </row>
    <row r="365" spans="1:6" x14ac:dyDescent="0.2">
      <c r="A365" s="133">
        <v>37490</v>
      </c>
      <c r="B365" s="134">
        <v>5.13</v>
      </c>
      <c r="C365" s="134">
        <v>5.29</v>
      </c>
      <c r="D365" s="134">
        <v>5.4749999999999996</v>
      </c>
      <c r="E365" s="134">
        <v>5.7050000000000001</v>
      </c>
      <c r="F365" s="135"/>
    </row>
    <row r="366" spans="1:6" x14ac:dyDescent="0.2">
      <c r="A366" s="133">
        <v>37491</v>
      </c>
      <c r="B366" s="134">
        <v>5.1749999999999998</v>
      </c>
      <c r="C366" s="134">
        <v>5.3449999999999998</v>
      </c>
      <c r="D366" s="134">
        <v>5.5250000000000004</v>
      </c>
      <c r="E366" s="134">
        <v>5.7549999999999999</v>
      </c>
      <c r="F366" s="135"/>
    </row>
    <row r="367" spans="1:6" x14ac:dyDescent="0.2">
      <c r="A367" s="133">
        <v>37494</v>
      </c>
      <c r="B367" s="134">
        <v>5.1550000000000002</v>
      </c>
      <c r="C367" s="134">
        <v>5.3250000000000002</v>
      </c>
      <c r="D367" s="134">
        <v>5.51</v>
      </c>
      <c r="E367" s="134">
        <v>5.75</v>
      </c>
      <c r="F367" s="135"/>
    </row>
    <row r="368" spans="1:6" x14ac:dyDescent="0.2">
      <c r="A368" s="133">
        <v>37495</v>
      </c>
      <c r="B368" s="134">
        <v>5.12</v>
      </c>
      <c r="C368" s="134">
        <v>5.2850000000000001</v>
      </c>
      <c r="D368" s="134">
        <v>5.4749999999999996</v>
      </c>
      <c r="E368" s="134">
        <v>5.7149999999999999</v>
      </c>
      <c r="F368" s="135"/>
    </row>
    <row r="369" spans="1:6" x14ac:dyDescent="0.2">
      <c r="A369" s="133">
        <v>37496</v>
      </c>
      <c r="B369" s="134">
        <v>5.21</v>
      </c>
      <c r="C369" s="134">
        <v>5.3650000000000002</v>
      </c>
      <c r="D369" s="134">
        <v>5.5549999999999997</v>
      </c>
      <c r="E369" s="134">
        <v>5.79</v>
      </c>
      <c r="F369" s="135"/>
    </row>
    <row r="370" spans="1:6" x14ac:dyDescent="0.2">
      <c r="A370" s="133">
        <v>37497</v>
      </c>
      <c r="B370" s="134">
        <v>5.1550000000000002</v>
      </c>
      <c r="C370" s="134">
        <v>5.3049999999999997</v>
      </c>
      <c r="D370" s="134">
        <v>5.4950000000000001</v>
      </c>
      <c r="E370" s="134">
        <v>5.73</v>
      </c>
      <c r="F370" s="135"/>
    </row>
    <row r="371" spans="1:6" x14ac:dyDescent="0.2">
      <c r="A371" s="133">
        <v>37498</v>
      </c>
      <c r="B371" s="134">
        <v>5.0999999999999996</v>
      </c>
      <c r="C371" s="134">
        <v>5.2450000000000001</v>
      </c>
      <c r="D371" s="134">
        <v>5.44</v>
      </c>
      <c r="E371" s="134">
        <v>5.6849999999999996</v>
      </c>
      <c r="F371" s="135"/>
    </row>
    <row r="372" spans="1:6" x14ac:dyDescent="0.2">
      <c r="A372" s="133">
        <v>37501</v>
      </c>
      <c r="B372" s="134">
        <v>5.03</v>
      </c>
      <c r="C372" s="134">
        <v>5.1749999999999998</v>
      </c>
      <c r="D372" s="134">
        <v>5.37</v>
      </c>
      <c r="E372" s="134">
        <v>5.62</v>
      </c>
      <c r="F372" s="135"/>
    </row>
    <row r="373" spans="1:6" x14ac:dyDescent="0.2">
      <c r="A373" s="133">
        <v>37502</v>
      </c>
      <c r="B373" s="134">
        <v>4.915</v>
      </c>
      <c r="C373" s="134">
        <v>5.0449999999999999</v>
      </c>
      <c r="D373" s="134">
        <v>5.2450000000000001</v>
      </c>
      <c r="E373" s="134">
        <v>5.5049999999999999</v>
      </c>
      <c r="F373" s="135"/>
    </row>
    <row r="374" spans="1:6" x14ac:dyDescent="0.2">
      <c r="A374" s="133">
        <v>37503</v>
      </c>
      <c r="B374" s="134">
        <v>4.84</v>
      </c>
      <c r="C374" s="134">
        <v>4.96</v>
      </c>
      <c r="D374" s="134">
        <v>5.15</v>
      </c>
      <c r="E374" s="134">
        <v>5.4</v>
      </c>
      <c r="F374" s="135"/>
    </row>
    <row r="375" spans="1:6" x14ac:dyDescent="0.2">
      <c r="A375" s="133">
        <v>37504</v>
      </c>
      <c r="B375" s="134">
        <v>4.87</v>
      </c>
      <c r="C375" s="134">
        <v>4.99</v>
      </c>
      <c r="D375" s="134">
        <v>5.17</v>
      </c>
      <c r="E375" s="134">
        <v>5.4050000000000002</v>
      </c>
      <c r="F375" s="135"/>
    </row>
    <row r="376" spans="1:6" x14ac:dyDescent="0.2">
      <c r="A376" s="133">
        <v>37505</v>
      </c>
      <c r="B376" s="134">
        <v>4.8</v>
      </c>
      <c r="C376" s="134">
        <v>4.91</v>
      </c>
      <c r="D376" s="134">
        <v>5.085</v>
      </c>
      <c r="E376" s="134">
        <v>5.32</v>
      </c>
      <c r="F376" s="135"/>
    </row>
    <row r="377" spans="1:6" x14ac:dyDescent="0.2">
      <c r="A377" s="133">
        <v>37508</v>
      </c>
      <c r="B377" s="134">
        <v>4.93</v>
      </c>
      <c r="C377" s="134">
        <v>5.04</v>
      </c>
      <c r="D377" s="134">
        <v>5.2149999999999999</v>
      </c>
      <c r="E377" s="134">
        <v>5.44</v>
      </c>
      <c r="F377" s="135"/>
    </row>
    <row r="378" spans="1:6" x14ac:dyDescent="0.2">
      <c r="A378" s="133">
        <v>37509</v>
      </c>
      <c r="B378" s="134">
        <v>5</v>
      </c>
      <c r="C378" s="134">
        <v>5.1100000000000003</v>
      </c>
      <c r="D378" s="134">
        <v>5.2750000000000004</v>
      </c>
      <c r="E378" s="134">
        <v>5.49</v>
      </c>
      <c r="F378" s="135"/>
    </row>
    <row r="379" spans="1:6" x14ac:dyDescent="0.2">
      <c r="A379" s="133">
        <v>37510</v>
      </c>
      <c r="B379" s="134">
        <v>5.0350000000000001</v>
      </c>
      <c r="C379" s="134">
        <v>5.14</v>
      </c>
      <c r="D379" s="134">
        <v>5.3</v>
      </c>
      <c r="E379" s="134">
        <v>5.51</v>
      </c>
      <c r="F379" s="135"/>
    </row>
    <row r="380" spans="1:6" x14ac:dyDescent="0.2">
      <c r="A380" s="133">
        <v>37511</v>
      </c>
      <c r="B380" s="134">
        <v>5.21</v>
      </c>
      <c r="C380" s="134">
        <v>5.335</v>
      </c>
      <c r="D380" s="134">
        <v>5.4649999999999999</v>
      </c>
      <c r="E380" s="134">
        <v>5.5949999999999998</v>
      </c>
      <c r="F380" s="135"/>
    </row>
    <row r="381" spans="1:6" x14ac:dyDescent="0.2">
      <c r="A381" s="133">
        <v>37512</v>
      </c>
      <c r="B381" s="134">
        <v>5.0599999999999996</v>
      </c>
      <c r="C381" s="134">
        <v>5.19</v>
      </c>
      <c r="D381" s="134">
        <v>5.32</v>
      </c>
      <c r="E381" s="134">
        <v>5.44</v>
      </c>
      <c r="F381" s="135"/>
    </row>
    <row r="382" spans="1:6" x14ac:dyDescent="0.2">
      <c r="A382" s="133">
        <v>37515</v>
      </c>
      <c r="B382" s="134">
        <v>5.01</v>
      </c>
      <c r="C382" s="134">
        <v>5.1449999999999996</v>
      </c>
      <c r="D382" s="134">
        <v>5.28</v>
      </c>
      <c r="E382" s="134">
        <v>5.42</v>
      </c>
      <c r="F382" s="135"/>
    </row>
    <row r="383" spans="1:6" x14ac:dyDescent="0.2">
      <c r="A383" s="133">
        <v>37516</v>
      </c>
      <c r="B383" s="134">
        <v>5.125</v>
      </c>
      <c r="C383" s="134">
        <v>5.2549999999999999</v>
      </c>
      <c r="D383" s="134">
        <v>5.3849999999999998</v>
      </c>
      <c r="E383" s="134">
        <v>5.57</v>
      </c>
      <c r="F383" s="135"/>
    </row>
    <row r="384" spans="1:6" x14ac:dyDescent="0.2">
      <c r="A384" s="133">
        <v>37517</v>
      </c>
      <c r="B384" s="134">
        <v>5.0149999999999997</v>
      </c>
      <c r="C384" s="134">
        <v>5.13</v>
      </c>
      <c r="D384" s="134">
        <v>5.2649999999999997</v>
      </c>
      <c r="E384" s="134">
        <v>5.47</v>
      </c>
      <c r="F384" s="135"/>
    </row>
    <row r="385" spans="1:6" x14ac:dyDescent="0.2">
      <c r="A385" s="133">
        <v>37518</v>
      </c>
      <c r="B385" s="134">
        <v>4.9850000000000003</v>
      </c>
      <c r="C385" s="134">
        <v>5.0949999999999998</v>
      </c>
      <c r="D385" s="134">
        <v>5.24</v>
      </c>
      <c r="E385" s="134">
        <v>5.4649999999999999</v>
      </c>
      <c r="F385" s="135"/>
    </row>
    <row r="386" spans="1:6" x14ac:dyDescent="0.2">
      <c r="A386" s="133">
        <v>37519</v>
      </c>
      <c r="B386" s="134">
        <v>4.9050000000000002</v>
      </c>
      <c r="C386" s="134">
        <v>5.0149999999999997</v>
      </c>
      <c r="D386" s="134">
        <v>5.165</v>
      </c>
      <c r="E386" s="134">
        <v>5.3949999999999996</v>
      </c>
      <c r="F386" s="135"/>
    </row>
    <row r="387" spans="1:6" x14ac:dyDescent="0.2">
      <c r="A387" s="133">
        <v>37522</v>
      </c>
      <c r="B387" s="134">
        <v>4.87</v>
      </c>
      <c r="C387" s="134">
        <v>4.9749999999999996</v>
      </c>
      <c r="D387" s="134">
        <v>5.12</v>
      </c>
      <c r="E387" s="134">
        <v>5.335</v>
      </c>
      <c r="F387" s="135"/>
    </row>
    <row r="388" spans="1:6" x14ac:dyDescent="0.2">
      <c r="A388" s="133">
        <v>37523</v>
      </c>
      <c r="B388" s="134">
        <v>4.875</v>
      </c>
      <c r="C388" s="134">
        <v>4.9800000000000004</v>
      </c>
      <c r="D388" s="134">
        <v>5.1100000000000003</v>
      </c>
      <c r="E388" s="134">
        <v>5.3049999999999997</v>
      </c>
      <c r="F388" s="135"/>
    </row>
    <row r="389" spans="1:6" x14ac:dyDescent="0.2">
      <c r="A389" s="133">
        <v>37524</v>
      </c>
      <c r="B389" s="134">
        <v>4.83</v>
      </c>
      <c r="C389" s="134">
        <v>4.93</v>
      </c>
      <c r="D389" s="134">
        <v>5.07</v>
      </c>
      <c r="E389" s="134">
        <v>5.26</v>
      </c>
      <c r="F389" s="135"/>
    </row>
    <row r="390" spans="1:6" x14ac:dyDescent="0.2">
      <c r="A390" s="133">
        <v>37525</v>
      </c>
      <c r="B390" s="134">
        <v>4.9349999999999996</v>
      </c>
      <c r="C390" s="134">
        <v>5.0599999999999996</v>
      </c>
      <c r="D390" s="134">
        <v>5.2149999999999999</v>
      </c>
      <c r="E390" s="134">
        <v>5.4249999999999998</v>
      </c>
      <c r="F390" s="135"/>
    </row>
    <row r="391" spans="1:6" x14ac:dyDescent="0.2">
      <c r="A391" s="133">
        <v>37526</v>
      </c>
      <c r="B391" s="134">
        <v>4.9550000000000001</v>
      </c>
      <c r="C391" s="134">
        <v>5.08</v>
      </c>
      <c r="D391" s="134">
        <v>5.2350000000000003</v>
      </c>
      <c r="E391" s="134">
        <v>5.4450000000000003</v>
      </c>
      <c r="F391" s="135"/>
    </row>
    <row r="392" spans="1:6" x14ac:dyDescent="0.2">
      <c r="A392" s="133">
        <v>37529</v>
      </c>
      <c r="B392" s="134">
        <v>4.84</v>
      </c>
      <c r="C392" s="134">
        <v>4.95</v>
      </c>
      <c r="D392" s="134">
        <v>5.1050000000000004</v>
      </c>
      <c r="E392" s="134">
        <v>5.335</v>
      </c>
      <c r="F392" s="135"/>
    </row>
    <row r="393" spans="1:6" x14ac:dyDescent="0.2">
      <c r="A393" s="133">
        <v>37530</v>
      </c>
      <c r="B393" s="134">
        <v>4.8250000000000002</v>
      </c>
      <c r="C393" s="134">
        <v>4.9400000000000004</v>
      </c>
      <c r="D393" s="134">
        <v>5.1050000000000004</v>
      </c>
      <c r="E393" s="134">
        <v>5.3449999999999998</v>
      </c>
      <c r="F393" s="135"/>
    </row>
    <row r="394" spans="1:6" x14ac:dyDescent="0.2">
      <c r="A394" s="133">
        <v>37531</v>
      </c>
      <c r="B394" s="134">
        <v>4.915</v>
      </c>
      <c r="C394" s="134">
        <v>5.0449999999999999</v>
      </c>
      <c r="D394" s="134">
        <v>5.22</v>
      </c>
      <c r="E394" s="134">
        <v>5.4649999999999999</v>
      </c>
      <c r="F394" s="135"/>
    </row>
    <row r="395" spans="1:6" x14ac:dyDescent="0.2">
      <c r="A395" s="133">
        <v>37532</v>
      </c>
      <c r="B395" s="134">
        <v>4.8600000000000003</v>
      </c>
      <c r="C395" s="134">
        <v>4.99</v>
      </c>
      <c r="D395" s="134">
        <v>5.1749999999999998</v>
      </c>
      <c r="E395" s="134">
        <v>5.4450000000000003</v>
      </c>
      <c r="F395" s="135"/>
    </row>
    <row r="396" spans="1:6" x14ac:dyDescent="0.2">
      <c r="A396" s="133">
        <v>37533</v>
      </c>
      <c r="B396" s="134">
        <v>4.875</v>
      </c>
      <c r="C396" s="134">
        <v>5.0149999999999997</v>
      </c>
      <c r="D396" s="134">
        <v>5.1950000000000003</v>
      </c>
      <c r="E396" s="134">
        <v>5.4749999999999996</v>
      </c>
      <c r="F396" s="135"/>
    </row>
    <row r="397" spans="1:6" x14ac:dyDescent="0.2">
      <c r="A397" s="133">
        <v>37536</v>
      </c>
      <c r="B397" s="134">
        <v>4.8550000000000004</v>
      </c>
      <c r="C397" s="134">
        <v>4.9950000000000001</v>
      </c>
      <c r="D397" s="134">
        <v>5.18</v>
      </c>
      <c r="E397" s="134">
        <v>5.4749999999999996</v>
      </c>
      <c r="F397" s="135"/>
    </row>
    <row r="398" spans="1:6" x14ac:dyDescent="0.2">
      <c r="A398" s="133">
        <v>37537</v>
      </c>
      <c r="B398" s="134">
        <v>4.87</v>
      </c>
      <c r="C398" s="134">
        <v>5.01</v>
      </c>
      <c r="D398" s="134">
        <v>5.2050000000000001</v>
      </c>
      <c r="E398" s="134">
        <v>5.51</v>
      </c>
      <c r="F398" s="135"/>
    </row>
    <row r="399" spans="1:6" x14ac:dyDescent="0.2">
      <c r="A399" s="133">
        <v>37538</v>
      </c>
      <c r="B399" s="134">
        <v>4.915</v>
      </c>
      <c r="C399" s="134">
        <v>5.0599999999999996</v>
      </c>
      <c r="D399" s="134">
        <v>5.26</v>
      </c>
      <c r="E399" s="134">
        <v>5.57</v>
      </c>
      <c r="F399" s="135"/>
    </row>
    <row r="400" spans="1:6" x14ac:dyDescent="0.2">
      <c r="A400" s="133">
        <v>37539</v>
      </c>
      <c r="B400" s="134">
        <v>4.835</v>
      </c>
      <c r="C400" s="134">
        <v>4.97</v>
      </c>
      <c r="D400" s="134">
        <v>5.165</v>
      </c>
      <c r="E400" s="134">
        <v>5.4450000000000003</v>
      </c>
      <c r="F400" s="135"/>
    </row>
    <row r="401" spans="1:6" x14ac:dyDescent="0.2">
      <c r="A401" s="133">
        <v>37540</v>
      </c>
      <c r="B401" s="134">
        <v>4.88</v>
      </c>
      <c r="C401" s="134">
        <v>5.03</v>
      </c>
      <c r="D401" s="134">
        <v>5.23</v>
      </c>
      <c r="E401" s="134">
        <v>5.5149999999999997</v>
      </c>
      <c r="F401" s="135"/>
    </row>
    <row r="402" spans="1:6" x14ac:dyDescent="0.2">
      <c r="A402" s="133">
        <v>37543</v>
      </c>
      <c r="B402" s="134">
        <v>4.9550000000000001</v>
      </c>
      <c r="C402" s="134">
        <v>5.1100000000000003</v>
      </c>
      <c r="D402" s="134">
        <v>5.31</v>
      </c>
      <c r="E402" s="134">
        <v>5.6150000000000002</v>
      </c>
      <c r="F402" s="135"/>
    </row>
    <row r="403" spans="1:6" x14ac:dyDescent="0.2">
      <c r="A403" s="133">
        <v>37544</v>
      </c>
      <c r="B403" s="134">
        <v>4.9550000000000001</v>
      </c>
      <c r="C403" s="134">
        <v>5.1100000000000003</v>
      </c>
      <c r="D403" s="134">
        <v>5.3150000000000004</v>
      </c>
      <c r="E403" s="134">
        <v>5.62</v>
      </c>
      <c r="F403" s="135"/>
    </row>
    <row r="404" spans="1:6" x14ac:dyDescent="0.2">
      <c r="A404" s="133">
        <v>37545</v>
      </c>
      <c r="B404" s="134">
        <v>5.085</v>
      </c>
      <c r="C404" s="134">
        <v>5.2350000000000003</v>
      </c>
      <c r="D404" s="134">
        <v>5.45</v>
      </c>
      <c r="E404" s="134">
        <v>5.8</v>
      </c>
      <c r="F404" s="135"/>
    </row>
    <row r="405" spans="1:6" x14ac:dyDescent="0.2">
      <c r="A405" s="133">
        <v>37546</v>
      </c>
      <c r="B405" s="134">
        <v>5.1449999999999996</v>
      </c>
      <c r="C405" s="134">
        <v>5.3</v>
      </c>
      <c r="D405" s="134">
        <v>5.53</v>
      </c>
      <c r="E405" s="134">
        <v>5.9050000000000002</v>
      </c>
      <c r="F405" s="135"/>
    </row>
    <row r="406" spans="1:6" x14ac:dyDescent="0.2">
      <c r="A406" s="133">
        <v>37547</v>
      </c>
      <c r="B406" s="134">
        <v>5.13</v>
      </c>
      <c r="C406" s="134">
        <v>5.2850000000000001</v>
      </c>
      <c r="D406" s="134">
        <v>5.52</v>
      </c>
      <c r="E406" s="134">
        <v>5.8949999999999996</v>
      </c>
      <c r="F406" s="135"/>
    </row>
    <row r="407" spans="1:6" x14ac:dyDescent="0.2">
      <c r="A407" s="133">
        <v>37550</v>
      </c>
      <c r="B407" s="134">
        <v>5.09</v>
      </c>
      <c r="C407" s="134">
        <v>5.22</v>
      </c>
      <c r="D407" s="134">
        <v>5.46</v>
      </c>
      <c r="E407" s="134">
        <v>5.85</v>
      </c>
      <c r="F407" s="135"/>
    </row>
    <row r="408" spans="1:6" x14ac:dyDescent="0.2">
      <c r="A408" s="133">
        <v>37551</v>
      </c>
      <c r="B408" s="134">
        <v>5.2050000000000001</v>
      </c>
      <c r="C408" s="134">
        <v>5.34</v>
      </c>
      <c r="D408" s="134">
        <v>5.5750000000000002</v>
      </c>
      <c r="E408" s="134">
        <v>5.94</v>
      </c>
      <c r="F408" s="135"/>
    </row>
    <row r="409" spans="1:6" x14ac:dyDescent="0.2">
      <c r="A409" s="133">
        <v>37552</v>
      </c>
      <c r="B409" s="134">
        <v>5.18</v>
      </c>
      <c r="C409" s="134">
        <v>5.3150000000000004</v>
      </c>
      <c r="D409" s="134">
        <v>5.55</v>
      </c>
      <c r="E409" s="134">
        <v>5.9249999999999998</v>
      </c>
      <c r="F409" s="135"/>
    </row>
    <row r="410" spans="1:6" x14ac:dyDescent="0.2">
      <c r="A410" s="133">
        <v>37553</v>
      </c>
      <c r="B410" s="134">
        <v>5.1150000000000002</v>
      </c>
      <c r="C410" s="134">
        <v>5.2450000000000001</v>
      </c>
      <c r="D410" s="134">
        <v>5.4850000000000003</v>
      </c>
      <c r="E410" s="134">
        <v>5.875</v>
      </c>
      <c r="F410" s="135"/>
    </row>
    <row r="411" spans="1:6" x14ac:dyDescent="0.2">
      <c r="A411" s="133">
        <v>37554</v>
      </c>
      <c r="B411" s="134">
        <v>5.0549999999999997</v>
      </c>
      <c r="C411" s="134">
        <v>5.18</v>
      </c>
      <c r="D411" s="134">
        <v>5.415</v>
      </c>
      <c r="E411" s="134">
        <v>5.8150000000000004</v>
      </c>
      <c r="F411" s="135"/>
    </row>
    <row r="412" spans="1:6" x14ac:dyDescent="0.2">
      <c r="A412" s="133">
        <v>37557</v>
      </c>
      <c r="B412" s="134">
        <v>4.93</v>
      </c>
      <c r="C412" s="134">
        <v>5.0449999999999999</v>
      </c>
      <c r="D412" s="134">
        <v>5.3</v>
      </c>
      <c r="E412" s="134">
        <v>5.7350000000000003</v>
      </c>
      <c r="F412" s="135"/>
    </row>
    <row r="413" spans="1:6" x14ac:dyDescent="0.2">
      <c r="A413" s="133">
        <v>37558</v>
      </c>
      <c r="B413" s="134">
        <v>4.9050000000000002</v>
      </c>
      <c r="C413" s="134">
        <v>5.0149999999999997</v>
      </c>
      <c r="D413" s="134">
        <v>5.2649999999999997</v>
      </c>
      <c r="E413" s="134">
        <v>5.72</v>
      </c>
      <c r="F413" s="135"/>
    </row>
    <row r="414" spans="1:6" x14ac:dyDescent="0.2">
      <c r="A414" s="133">
        <v>37559</v>
      </c>
      <c r="B414" s="134">
        <v>4.8550000000000004</v>
      </c>
      <c r="C414" s="134">
        <v>4.96</v>
      </c>
      <c r="D414" s="134">
        <v>5.21</v>
      </c>
      <c r="E414" s="134">
        <v>5.6449999999999996</v>
      </c>
      <c r="F414" s="135"/>
    </row>
    <row r="415" spans="1:6" x14ac:dyDescent="0.2">
      <c r="A415" s="133">
        <v>37560</v>
      </c>
      <c r="B415" s="134">
        <v>4.7949999999999999</v>
      </c>
      <c r="C415" s="134">
        <v>4.9000000000000004</v>
      </c>
      <c r="D415" s="134">
        <v>5.15</v>
      </c>
      <c r="E415" s="134">
        <v>5.5750000000000002</v>
      </c>
      <c r="F415" s="135"/>
    </row>
    <row r="416" spans="1:6" x14ac:dyDescent="0.2">
      <c r="A416" s="133">
        <v>37561</v>
      </c>
      <c r="B416" s="134">
        <v>4.7300000000000004</v>
      </c>
      <c r="C416" s="134">
        <v>4.8250000000000002</v>
      </c>
      <c r="D416" s="134">
        <v>5.07</v>
      </c>
      <c r="E416" s="134">
        <v>5.4649999999999999</v>
      </c>
      <c r="F416" s="135"/>
    </row>
    <row r="417" spans="1:6" x14ac:dyDescent="0.2">
      <c r="A417" s="133">
        <v>37564</v>
      </c>
      <c r="B417" s="134">
        <v>4.8099999999999996</v>
      </c>
      <c r="C417" s="134">
        <v>4.91</v>
      </c>
      <c r="D417" s="134">
        <v>5.1550000000000002</v>
      </c>
      <c r="E417" s="134">
        <v>5.5650000000000004</v>
      </c>
      <c r="F417" s="135"/>
    </row>
    <row r="418" spans="1:6" x14ac:dyDescent="0.2">
      <c r="A418" s="133">
        <v>37565</v>
      </c>
      <c r="B418" s="134">
        <v>4.83</v>
      </c>
      <c r="C418" s="134">
        <v>4.9400000000000004</v>
      </c>
      <c r="D418" s="134">
        <v>5.1849999999999996</v>
      </c>
      <c r="E418" s="134">
        <v>5.625</v>
      </c>
      <c r="F418" s="135"/>
    </row>
    <row r="419" spans="1:6" x14ac:dyDescent="0.2">
      <c r="A419" s="133">
        <v>37566</v>
      </c>
      <c r="B419" s="134">
        <v>4.8600000000000003</v>
      </c>
      <c r="C419" s="134">
        <v>4.97</v>
      </c>
      <c r="D419" s="134">
        <v>5.22</v>
      </c>
      <c r="E419" s="134">
        <v>5.67</v>
      </c>
      <c r="F419" s="135"/>
    </row>
    <row r="420" spans="1:6" x14ac:dyDescent="0.2">
      <c r="A420" s="133">
        <v>37567</v>
      </c>
      <c r="B420" s="134">
        <v>4.8049999999999997</v>
      </c>
      <c r="C420" s="134">
        <v>4.915</v>
      </c>
      <c r="D420" s="134">
        <v>5.15</v>
      </c>
      <c r="E420" s="134">
        <v>5.5650000000000004</v>
      </c>
      <c r="F420" s="135"/>
    </row>
    <row r="421" spans="1:6" x14ac:dyDescent="0.2">
      <c r="A421" s="133">
        <v>37568</v>
      </c>
      <c r="B421" s="134">
        <v>4.78</v>
      </c>
      <c r="C421" s="134">
        <v>4.8849999999999998</v>
      </c>
      <c r="D421" s="134">
        <v>5.0999999999999996</v>
      </c>
      <c r="E421" s="134">
        <v>5.48</v>
      </c>
      <c r="F421" s="135"/>
    </row>
    <row r="422" spans="1:6" x14ac:dyDescent="0.2">
      <c r="A422" s="133">
        <v>37571</v>
      </c>
      <c r="B422" s="134">
        <v>4.6550000000000002</v>
      </c>
      <c r="C422" s="134">
        <v>4.75</v>
      </c>
      <c r="D422" s="134">
        <v>4.96</v>
      </c>
      <c r="E422" s="134">
        <v>5.3250000000000002</v>
      </c>
      <c r="F422" s="135"/>
    </row>
    <row r="423" spans="1:6" x14ac:dyDescent="0.2">
      <c r="A423" s="133">
        <v>37572</v>
      </c>
      <c r="B423" s="134">
        <v>4.6349999999999998</v>
      </c>
      <c r="C423" s="134">
        <v>4.72</v>
      </c>
      <c r="D423" s="134">
        <v>4.9249999999999998</v>
      </c>
      <c r="E423" s="134">
        <v>5.2850000000000001</v>
      </c>
      <c r="F423" s="135"/>
    </row>
    <row r="424" spans="1:6" x14ac:dyDescent="0.2">
      <c r="A424" s="133">
        <v>37573</v>
      </c>
      <c r="B424" s="134">
        <v>4.63</v>
      </c>
      <c r="C424" s="134">
        <v>4.71</v>
      </c>
      <c r="D424" s="134">
        <v>4.92</v>
      </c>
      <c r="E424" s="134">
        <v>5.28</v>
      </c>
      <c r="F424" s="135"/>
    </row>
    <row r="425" spans="1:6" x14ac:dyDescent="0.2">
      <c r="A425" s="133">
        <v>37574</v>
      </c>
      <c r="B425" s="134">
        <v>4.6500000000000004</v>
      </c>
      <c r="C425" s="134">
        <v>4.7300000000000004</v>
      </c>
      <c r="D425" s="134">
        <v>4.9349999999999996</v>
      </c>
      <c r="E425" s="134">
        <v>5.2649999999999997</v>
      </c>
      <c r="F425" s="135"/>
    </row>
    <row r="426" spans="1:6" x14ac:dyDescent="0.2">
      <c r="A426" s="133">
        <v>37575</v>
      </c>
      <c r="B426" s="134">
        <v>4.7649999999999997</v>
      </c>
      <c r="C426" s="134">
        <v>4.8550000000000004</v>
      </c>
      <c r="D426" s="134">
        <v>5.07</v>
      </c>
      <c r="E426" s="134">
        <v>5.4349999999999996</v>
      </c>
      <c r="F426" s="135"/>
    </row>
    <row r="427" spans="1:6" x14ac:dyDescent="0.2">
      <c r="A427" s="133">
        <v>37578</v>
      </c>
      <c r="B427" s="134">
        <v>4.74</v>
      </c>
      <c r="C427" s="134">
        <v>4.8250000000000002</v>
      </c>
      <c r="D427" s="134">
        <v>5.05</v>
      </c>
      <c r="E427" s="134">
        <v>5.4249999999999998</v>
      </c>
      <c r="F427" s="135"/>
    </row>
    <row r="428" spans="1:6" x14ac:dyDescent="0.2">
      <c r="A428" s="133">
        <v>37579</v>
      </c>
      <c r="B428" s="134">
        <v>4.7249999999999996</v>
      </c>
      <c r="C428" s="134">
        <v>4.8099999999999996</v>
      </c>
      <c r="D428" s="134">
        <v>5.03</v>
      </c>
      <c r="E428" s="134">
        <v>5.3849999999999998</v>
      </c>
      <c r="F428" s="135"/>
    </row>
    <row r="429" spans="1:6" x14ac:dyDescent="0.2">
      <c r="A429" s="133">
        <v>37580</v>
      </c>
      <c r="B429" s="134">
        <v>4.7</v>
      </c>
      <c r="C429" s="134">
        <v>4.79</v>
      </c>
      <c r="D429" s="134">
        <v>5.0199999999999996</v>
      </c>
      <c r="E429" s="134">
        <v>5.3949999999999996</v>
      </c>
      <c r="F429" s="135"/>
    </row>
    <row r="430" spans="1:6" x14ac:dyDescent="0.2">
      <c r="A430" s="133">
        <v>37581</v>
      </c>
      <c r="B430" s="134">
        <v>4.8099999999999996</v>
      </c>
      <c r="C430" s="134">
        <v>4.92</v>
      </c>
      <c r="D430" s="134">
        <v>5.15</v>
      </c>
      <c r="E430" s="134">
        <v>5.52</v>
      </c>
      <c r="F430" s="135"/>
    </row>
    <row r="431" spans="1:6" x14ac:dyDescent="0.2">
      <c r="A431" s="133">
        <v>37582</v>
      </c>
      <c r="B431" s="134">
        <v>4.87</v>
      </c>
      <c r="C431" s="134">
        <v>4.9800000000000004</v>
      </c>
      <c r="D431" s="134">
        <v>5.2149999999999999</v>
      </c>
      <c r="E431" s="134">
        <v>5.6</v>
      </c>
      <c r="F431" s="135"/>
    </row>
    <row r="432" spans="1:6" x14ac:dyDescent="0.2">
      <c r="A432" s="133">
        <v>37585</v>
      </c>
      <c r="B432" s="134">
        <v>4.91</v>
      </c>
      <c r="C432" s="134">
        <v>5.03</v>
      </c>
      <c r="D432" s="134">
        <v>5.28</v>
      </c>
      <c r="E432" s="134">
        <v>5.69</v>
      </c>
      <c r="F432" s="135"/>
    </row>
    <row r="433" spans="1:6" x14ac:dyDescent="0.2">
      <c r="A433" s="133">
        <v>37586</v>
      </c>
      <c r="B433" s="134">
        <v>4.8600000000000003</v>
      </c>
      <c r="C433" s="134">
        <v>4.9749999999999996</v>
      </c>
      <c r="D433" s="134">
        <v>5.22</v>
      </c>
      <c r="E433" s="134">
        <v>5.6150000000000002</v>
      </c>
      <c r="F433" s="135"/>
    </row>
    <row r="434" spans="1:6" x14ac:dyDescent="0.2">
      <c r="A434" s="133">
        <v>37587</v>
      </c>
      <c r="B434" s="134">
        <v>4.7699999999999996</v>
      </c>
      <c r="C434" s="134">
        <v>4.875</v>
      </c>
      <c r="D434" s="134">
        <v>5.12</v>
      </c>
      <c r="E434" s="134">
        <v>5.52</v>
      </c>
      <c r="F434" s="135"/>
    </row>
    <row r="435" spans="1:6" x14ac:dyDescent="0.2">
      <c r="A435" s="133">
        <v>37588</v>
      </c>
      <c r="B435" s="134">
        <v>4.8849999999999998</v>
      </c>
      <c r="C435" s="134">
        <v>5.01</v>
      </c>
      <c r="D435" s="134">
        <v>5.26</v>
      </c>
      <c r="E435" s="134">
        <v>5.68</v>
      </c>
      <c r="F435" s="135"/>
    </row>
    <row r="436" spans="1:6" x14ac:dyDescent="0.2">
      <c r="A436" s="133">
        <v>37589</v>
      </c>
      <c r="B436" s="134">
        <v>4.8899999999999997</v>
      </c>
      <c r="C436" s="134">
        <v>5.0049999999999999</v>
      </c>
      <c r="D436" s="134">
        <v>5.2649999999999997</v>
      </c>
      <c r="E436" s="134">
        <v>5.7</v>
      </c>
      <c r="F436" s="135"/>
    </row>
    <row r="437" spans="1:6" x14ac:dyDescent="0.2">
      <c r="A437" s="133">
        <v>37592</v>
      </c>
      <c r="B437" s="134">
        <v>4.95</v>
      </c>
      <c r="C437" s="134">
        <v>5.07</v>
      </c>
      <c r="D437" s="134">
        <v>5.34</v>
      </c>
      <c r="E437" s="134">
        <v>5.7649999999999997</v>
      </c>
      <c r="F437" s="135"/>
    </row>
    <row r="438" spans="1:6" x14ac:dyDescent="0.2">
      <c r="A438" s="133">
        <v>37593</v>
      </c>
      <c r="B438" s="134">
        <v>4.9349999999999996</v>
      </c>
      <c r="C438" s="134">
        <v>5.05</v>
      </c>
      <c r="D438" s="134">
        <v>5.3150000000000004</v>
      </c>
      <c r="E438" s="134">
        <v>5.72</v>
      </c>
      <c r="F438" s="135"/>
    </row>
    <row r="439" spans="1:6" x14ac:dyDescent="0.2">
      <c r="A439" s="133">
        <v>37594</v>
      </c>
      <c r="B439" s="134">
        <v>4.835</v>
      </c>
      <c r="C439" s="134">
        <v>4.95</v>
      </c>
      <c r="D439" s="134">
        <v>5.21</v>
      </c>
      <c r="E439" s="134">
        <v>5.6</v>
      </c>
      <c r="F439" s="135"/>
    </row>
    <row r="440" spans="1:6" x14ac:dyDescent="0.2">
      <c r="A440" s="133">
        <v>37595</v>
      </c>
      <c r="B440" s="134">
        <v>4.7850000000000001</v>
      </c>
      <c r="C440" s="134">
        <v>4.8849999999999998</v>
      </c>
      <c r="D440" s="134">
        <v>5.15</v>
      </c>
      <c r="E440" s="134">
        <v>5.5449999999999999</v>
      </c>
      <c r="F440" s="135"/>
    </row>
    <row r="441" spans="1:6" x14ac:dyDescent="0.2">
      <c r="A441" s="133">
        <v>37596</v>
      </c>
      <c r="B441" s="134">
        <v>4.7699999999999996</v>
      </c>
      <c r="C441" s="134">
        <v>4.87</v>
      </c>
      <c r="D441" s="134">
        <v>5.1349999999999998</v>
      </c>
      <c r="E441" s="134">
        <v>5.53</v>
      </c>
      <c r="F441" s="135"/>
    </row>
    <row r="442" spans="1:6" x14ac:dyDescent="0.2">
      <c r="A442" s="133">
        <v>37599</v>
      </c>
      <c r="B442" s="134">
        <v>4.6900000000000004</v>
      </c>
      <c r="C442" s="134">
        <v>4.78</v>
      </c>
      <c r="D442" s="134">
        <v>5.0549999999999997</v>
      </c>
      <c r="E442" s="134">
        <v>5.4649999999999999</v>
      </c>
      <c r="F442" s="135"/>
    </row>
    <row r="443" spans="1:6" x14ac:dyDescent="0.2">
      <c r="A443" s="133">
        <v>37600</v>
      </c>
      <c r="B443" s="134">
        <v>4.6950000000000003</v>
      </c>
      <c r="C443" s="134">
        <v>4.7850000000000001</v>
      </c>
      <c r="D443" s="134">
        <v>5.0650000000000004</v>
      </c>
      <c r="E443" s="134">
        <v>5.4850000000000003</v>
      </c>
      <c r="F443" s="135"/>
    </row>
    <row r="444" spans="1:6" x14ac:dyDescent="0.2">
      <c r="A444" s="133">
        <v>37601</v>
      </c>
      <c r="B444" s="134">
        <v>4.6849999999999996</v>
      </c>
      <c r="C444" s="134">
        <v>4.7750000000000004</v>
      </c>
      <c r="D444" s="134">
        <v>5.0549999999999997</v>
      </c>
      <c r="E444" s="134">
        <v>5.4550000000000001</v>
      </c>
      <c r="F444" s="135"/>
    </row>
    <row r="445" spans="1:6" x14ac:dyDescent="0.2">
      <c r="A445" s="133">
        <v>37602</v>
      </c>
      <c r="B445" s="134">
        <v>4.6900000000000004</v>
      </c>
      <c r="C445" s="134">
        <v>4.78</v>
      </c>
      <c r="D445" s="134">
        <v>5.05</v>
      </c>
      <c r="E445" s="134">
        <v>5.4349999999999996</v>
      </c>
      <c r="F445" s="135"/>
    </row>
    <row r="446" spans="1:6" x14ac:dyDescent="0.2">
      <c r="A446" s="133">
        <v>37603</v>
      </c>
      <c r="B446" s="134">
        <v>4.63</v>
      </c>
      <c r="C446" s="134">
        <v>4.72</v>
      </c>
      <c r="D446" s="134">
        <v>4.9850000000000003</v>
      </c>
      <c r="E446" s="134">
        <v>5.37</v>
      </c>
      <c r="F446" s="135"/>
    </row>
    <row r="447" spans="1:6" x14ac:dyDescent="0.2">
      <c r="A447" s="133">
        <v>37606</v>
      </c>
      <c r="B447" s="134">
        <v>4.6449999999999996</v>
      </c>
      <c r="C447" s="134">
        <v>4.7149999999999999</v>
      </c>
      <c r="D447" s="134">
        <v>5</v>
      </c>
      <c r="E447" s="134">
        <v>5.3849999999999998</v>
      </c>
      <c r="F447" s="135"/>
    </row>
    <row r="448" spans="1:6" x14ac:dyDescent="0.2">
      <c r="A448" s="133">
        <v>37607</v>
      </c>
      <c r="B448" s="134">
        <v>4.6749999999999998</v>
      </c>
      <c r="C448" s="134">
        <v>4.75</v>
      </c>
      <c r="D448" s="134">
        <v>5.04</v>
      </c>
      <c r="E448" s="134">
        <v>5.45</v>
      </c>
      <c r="F448" s="135"/>
    </row>
    <row r="449" spans="1:6" x14ac:dyDescent="0.2">
      <c r="A449" s="133">
        <v>37608</v>
      </c>
      <c r="B449" s="134">
        <v>4.5949999999999998</v>
      </c>
      <c r="C449" s="134">
        <v>4.6500000000000004</v>
      </c>
      <c r="D449" s="134">
        <v>4.9249999999999998</v>
      </c>
      <c r="E449" s="134">
        <v>5.34</v>
      </c>
      <c r="F449" s="135"/>
    </row>
    <row r="450" spans="1:6" x14ac:dyDescent="0.2">
      <c r="A450" s="133">
        <v>37609</v>
      </c>
      <c r="B450" s="134">
        <v>4.5449999999999999</v>
      </c>
      <c r="C450" s="134">
        <v>4.57</v>
      </c>
      <c r="D450" s="134">
        <v>4.835</v>
      </c>
      <c r="E450" s="134">
        <v>5.26</v>
      </c>
      <c r="F450" s="135"/>
    </row>
    <row r="451" spans="1:6" x14ac:dyDescent="0.2">
      <c r="A451" s="133">
        <v>37610</v>
      </c>
      <c r="B451" s="134">
        <v>4.5650000000000004</v>
      </c>
      <c r="C451" s="134">
        <v>4.5549999999999997</v>
      </c>
      <c r="D451" s="134">
        <v>4.8099999999999996</v>
      </c>
      <c r="E451" s="134">
        <v>5.21</v>
      </c>
      <c r="F451" s="135"/>
    </row>
    <row r="452" spans="1:6" x14ac:dyDescent="0.2">
      <c r="A452" s="133">
        <v>37613</v>
      </c>
      <c r="B452" s="134">
        <v>4.5650000000000004</v>
      </c>
      <c r="C452" s="134">
        <v>4.5599999999999996</v>
      </c>
      <c r="D452" s="134">
        <v>4.8150000000000004</v>
      </c>
      <c r="E452" s="134">
        <v>5.2050000000000001</v>
      </c>
      <c r="F452" s="135"/>
    </row>
    <row r="453" spans="1:6" x14ac:dyDescent="0.2">
      <c r="A453" s="133">
        <v>37614</v>
      </c>
      <c r="B453" s="134">
        <v>4.6050000000000004</v>
      </c>
      <c r="C453" s="134">
        <v>4.6050000000000004</v>
      </c>
      <c r="D453" s="134">
        <v>4.8499999999999996</v>
      </c>
      <c r="E453" s="134">
        <v>5.24</v>
      </c>
      <c r="F453" s="135"/>
    </row>
    <row r="454" spans="1:6" x14ac:dyDescent="0.2">
      <c r="A454" s="133">
        <v>37617</v>
      </c>
      <c r="B454" s="134">
        <v>4.5350000000000001</v>
      </c>
      <c r="C454" s="134">
        <v>4.53</v>
      </c>
      <c r="D454" s="134">
        <v>4.7699999999999996</v>
      </c>
      <c r="E454" s="134">
        <v>5.15</v>
      </c>
      <c r="F454" s="135"/>
    </row>
    <row r="455" spans="1:6" x14ac:dyDescent="0.2">
      <c r="A455" s="133">
        <v>37620</v>
      </c>
      <c r="B455" s="134">
        <v>4.51</v>
      </c>
      <c r="C455" s="134">
        <v>4.4950000000000001</v>
      </c>
      <c r="D455" s="134">
        <v>4.74</v>
      </c>
      <c r="E455" s="134">
        <v>5.13</v>
      </c>
      <c r="F455" s="135"/>
    </row>
    <row r="456" spans="1:6" x14ac:dyDescent="0.2">
      <c r="A456" s="133">
        <v>37621</v>
      </c>
      <c r="B456" s="134">
        <v>4.55</v>
      </c>
      <c r="C456" s="134">
        <v>4.5449999999999999</v>
      </c>
      <c r="D456" s="134">
        <v>4.79</v>
      </c>
      <c r="E456" s="134">
        <v>5.16</v>
      </c>
      <c r="F456" s="135"/>
    </row>
    <row r="457" spans="1:6" x14ac:dyDescent="0.2">
      <c r="A457" s="133">
        <v>37623</v>
      </c>
      <c r="B457" s="134">
        <v>4.5449999999999999</v>
      </c>
      <c r="C457" s="134">
        <v>4.5350000000000001</v>
      </c>
      <c r="D457" s="134">
        <v>4.7699999999999996</v>
      </c>
      <c r="E457" s="134">
        <v>5.1449999999999996</v>
      </c>
      <c r="F457" s="135"/>
    </row>
    <row r="458" spans="1:6" x14ac:dyDescent="0.2">
      <c r="A458" s="133">
        <v>37624</v>
      </c>
      <c r="B458" s="134">
        <v>4.7350000000000003</v>
      </c>
      <c r="C458" s="134">
        <v>4.76</v>
      </c>
      <c r="D458" s="134">
        <v>4.9950000000000001</v>
      </c>
      <c r="E458" s="134">
        <v>5.375</v>
      </c>
      <c r="F458" s="135"/>
    </row>
    <row r="459" spans="1:6" x14ac:dyDescent="0.2">
      <c r="A459" s="133">
        <v>37627</v>
      </c>
      <c r="B459" s="134">
        <v>4.7750000000000004</v>
      </c>
      <c r="C459" s="134">
        <v>4.8049999999999997</v>
      </c>
      <c r="D459" s="134">
        <v>5.03</v>
      </c>
      <c r="E459" s="134">
        <v>5.3650000000000002</v>
      </c>
      <c r="F459" s="135"/>
    </row>
    <row r="460" spans="1:6" x14ac:dyDescent="0.2">
      <c r="A460" s="133">
        <v>37628</v>
      </c>
      <c r="B460" s="134">
        <v>4.72</v>
      </c>
      <c r="C460" s="134">
        <v>4.74</v>
      </c>
      <c r="D460" s="134">
        <v>4.96</v>
      </c>
      <c r="E460" s="134">
        <v>5.28</v>
      </c>
      <c r="F460" s="135"/>
    </row>
    <row r="461" spans="1:6" x14ac:dyDescent="0.2">
      <c r="A461" s="133">
        <v>37629</v>
      </c>
      <c r="B461" s="134">
        <v>4.67</v>
      </c>
      <c r="C461" s="134">
        <v>4.68</v>
      </c>
      <c r="D461" s="134">
        <v>4.8949999999999996</v>
      </c>
      <c r="E461" s="134">
        <v>5.21</v>
      </c>
      <c r="F461" s="135"/>
    </row>
    <row r="462" spans="1:6" x14ac:dyDescent="0.2">
      <c r="A462" s="133">
        <v>37630</v>
      </c>
      <c r="B462" s="134">
        <v>4.7</v>
      </c>
      <c r="C462" s="134">
        <v>4.7249999999999996</v>
      </c>
      <c r="D462" s="134">
        <v>4.9400000000000004</v>
      </c>
      <c r="E462" s="134">
        <v>5.26</v>
      </c>
      <c r="F462" s="135"/>
    </row>
    <row r="463" spans="1:6" x14ac:dyDescent="0.2">
      <c r="A463" s="133">
        <v>37631</v>
      </c>
      <c r="B463" s="134">
        <v>4.75</v>
      </c>
      <c r="C463" s="134">
        <v>4.79</v>
      </c>
      <c r="D463" s="134">
        <v>5.01</v>
      </c>
      <c r="E463" s="134">
        <v>5.3849999999999998</v>
      </c>
      <c r="F463" s="135"/>
    </row>
    <row r="464" spans="1:6" x14ac:dyDescent="0.2">
      <c r="A464" s="133">
        <v>37634</v>
      </c>
      <c r="B464" s="134">
        <v>4.7649999999999997</v>
      </c>
      <c r="C464" s="134">
        <v>4.8049999999999997</v>
      </c>
      <c r="D464" s="134">
        <v>5.0350000000000001</v>
      </c>
      <c r="E464" s="134">
        <v>5.45</v>
      </c>
      <c r="F464" s="135"/>
    </row>
    <row r="465" spans="1:6" x14ac:dyDescent="0.2">
      <c r="A465" s="133">
        <v>37635</v>
      </c>
      <c r="B465" s="134">
        <v>4.7450000000000001</v>
      </c>
      <c r="C465" s="134">
        <v>4.7750000000000004</v>
      </c>
      <c r="D465" s="134">
        <v>5</v>
      </c>
      <c r="E465" s="134">
        <v>5.375</v>
      </c>
      <c r="F465" s="135"/>
    </row>
    <row r="466" spans="1:6" x14ac:dyDescent="0.2">
      <c r="A466" s="133">
        <v>37636</v>
      </c>
      <c r="B466" s="134">
        <v>4.68</v>
      </c>
      <c r="C466" s="134">
        <v>4.7149999999999999</v>
      </c>
      <c r="D466" s="134">
        <v>4.9349999999999996</v>
      </c>
      <c r="E466" s="134">
        <v>5.32</v>
      </c>
      <c r="F466" s="135"/>
    </row>
    <row r="467" spans="1:6" x14ac:dyDescent="0.2">
      <c r="A467" s="133">
        <v>37637</v>
      </c>
      <c r="B467" s="134">
        <v>4.7350000000000003</v>
      </c>
      <c r="C467" s="134">
        <v>4.78</v>
      </c>
      <c r="D467" s="134">
        <v>5</v>
      </c>
      <c r="E467" s="134">
        <v>5.3849999999999998</v>
      </c>
      <c r="F467" s="135"/>
    </row>
    <row r="468" spans="1:6" x14ac:dyDescent="0.2">
      <c r="A468" s="133">
        <v>37638</v>
      </c>
      <c r="B468" s="134">
        <v>4.6900000000000004</v>
      </c>
      <c r="C468" s="134">
        <v>4.7300000000000004</v>
      </c>
      <c r="D468" s="134">
        <v>4.95</v>
      </c>
      <c r="E468" s="134">
        <v>5.32</v>
      </c>
      <c r="F468" s="135"/>
    </row>
    <row r="469" spans="1:6" x14ac:dyDescent="0.2">
      <c r="A469" s="133">
        <v>37641</v>
      </c>
      <c r="B469" s="134">
        <v>4.59</v>
      </c>
      <c r="C469" s="134">
        <v>4.62</v>
      </c>
      <c r="D469" s="134">
        <v>4.8449999999999998</v>
      </c>
      <c r="E469" s="134">
        <v>5.2149999999999999</v>
      </c>
      <c r="F469" s="135"/>
    </row>
    <row r="470" spans="1:6" x14ac:dyDescent="0.2">
      <c r="A470" s="133">
        <v>37642</v>
      </c>
      <c r="B470" s="134">
        <v>4.625</v>
      </c>
      <c r="C470" s="134">
        <v>4.665</v>
      </c>
      <c r="D470" s="134">
        <v>4.8899999999999997</v>
      </c>
      <c r="E470" s="134">
        <v>5.2649999999999997</v>
      </c>
      <c r="F470" s="135"/>
    </row>
    <row r="471" spans="1:6" x14ac:dyDescent="0.2">
      <c r="A471" s="133">
        <v>37643</v>
      </c>
      <c r="B471" s="134">
        <v>4.5650000000000004</v>
      </c>
      <c r="C471" s="134">
        <v>4.5999999999999996</v>
      </c>
      <c r="D471" s="134">
        <v>4.83</v>
      </c>
      <c r="E471" s="134">
        <v>5.2149999999999999</v>
      </c>
      <c r="F471" s="135"/>
    </row>
    <row r="472" spans="1:6" x14ac:dyDescent="0.2">
      <c r="A472" s="133">
        <v>37644</v>
      </c>
      <c r="B472" s="134">
        <v>4.6050000000000004</v>
      </c>
      <c r="C472" s="134">
        <v>4.6349999999999998</v>
      </c>
      <c r="D472" s="134">
        <v>4.87</v>
      </c>
      <c r="E472" s="134">
        <v>5.24</v>
      </c>
      <c r="F472" s="135"/>
    </row>
    <row r="473" spans="1:6" x14ac:dyDescent="0.2">
      <c r="A473" s="133">
        <v>37645</v>
      </c>
      <c r="B473" s="134">
        <v>4.55</v>
      </c>
      <c r="C473" s="134">
        <v>4.55</v>
      </c>
      <c r="D473" s="134">
        <v>4.7850000000000001</v>
      </c>
      <c r="E473" s="134">
        <v>5.165</v>
      </c>
      <c r="F473" s="135"/>
    </row>
    <row r="474" spans="1:6" x14ac:dyDescent="0.2">
      <c r="A474" s="133">
        <v>37649</v>
      </c>
      <c r="B474" s="134">
        <v>4.59</v>
      </c>
      <c r="C474" s="134">
        <v>4.5999999999999996</v>
      </c>
      <c r="D474" s="134">
        <v>4.83</v>
      </c>
      <c r="E474" s="134">
        <v>5.21</v>
      </c>
      <c r="F474" s="135"/>
    </row>
    <row r="475" spans="1:6" x14ac:dyDescent="0.2">
      <c r="A475" s="133">
        <v>37650</v>
      </c>
      <c r="B475" s="134">
        <v>4.55</v>
      </c>
      <c r="C475" s="134">
        <v>4.55</v>
      </c>
      <c r="D475" s="134">
        <v>4.78</v>
      </c>
      <c r="E475" s="134">
        <v>5.1550000000000002</v>
      </c>
      <c r="F475" s="135"/>
    </row>
    <row r="476" spans="1:6" x14ac:dyDescent="0.2">
      <c r="A476" s="133">
        <v>37651</v>
      </c>
      <c r="B476" s="134">
        <v>4.625</v>
      </c>
      <c r="C476" s="134">
        <v>4.6449999999999996</v>
      </c>
      <c r="D476" s="134">
        <v>4.875</v>
      </c>
      <c r="E476" s="134">
        <v>5.2649999999999997</v>
      </c>
      <c r="F476" s="135"/>
    </row>
    <row r="477" spans="1:6" x14ac:dyDescent="0.2">
      <c r="A477" s="133">
        <v>37652</v>
      </c>
      <c r="B477" s="134">
        <v>4.57</v>
      </c>
      <c r="C477" s="134">
        <v>4.5750000000000002</v>
      </c>
      <c r="D477" s="134">
        <v>4.8</v>
      </c>
      <c r="E477" s="134">
        <v>5.1749999999999998</v>
      </c>
      <c r="F477" s="135"/>
    </row>
    <row r="478" spans="1:6" x14ac:dyDescent="0.2">
      <c r="A478" s="133">
        <v>37655</v>
      </c>
      <c r="B478" s="134">
        <v>4.6050000000000004</v>
      </c>
      <c r="C478" s="134">
        <v>4.62</v>
      </c>
      <c r="D478" s="134">
        <v>4.8550000000000004</v>
      </c>
      <c r="E478" s="134">
        <v>5.2450000000000001</v>
      </c>
      <c r="F478" s="135"/>
    </row>
    <row r="479" spans="1:6" x14ac:dyDescent="0.2">
      <c r="A479" s="133">
        <v>37656</v>
      </c>
      <c r="B479" s="134">
        <v>4.5599999999999996</v>
      </c>
      <c r="C479" s="134">
        <v>4.5750000000000002</v>
      </c>
      <c r="D479" s="134">
        <v>4.8099999999999996</v>
      </c>
      <c r="E479" s="134">
        <v>5.18</v>
      </c>
      <c r="F479" s="135"/>
    </row>
    <row r="480" spans="1:6" x14ac:dyDescent="0.2">
      <c r="A480" s="133">
        <v>37657</v>
      </c>
      <c r="B480" s="134">
        <v>4.51</v>
      </c>
      <c r="C480" s="134">
        <v>4.5199999999999996</v>
      </c>
      <c r="D480" s="134">
        <v>4.7450000000000001</v>
      </c>
      <c r="E480" s="134">
        <v>5.125</v>
      </c>
      <c r="F480" s="135"/>
    </row>
    <row r="481" spans="1:6" x14ac:dyDescent="0.2">
      <c r="A481" s="133">
        <v>37658</v>
      </c>
      <c r="B481" s="134">
        <v>4.4749999999999996</v>
      </c>
      <c r="C481" s="134">
        <v>4.4850000000000003</v>
      </c>
      <c r="D481" s="134">
        <v>4.71</v>
      </c>
      <c r="E481" s="134">
        <v>5.1050000000000004</v>
      </c>
      <c r="F481" s="135"/>
    </row>
    <row r="482" spans="1:6" x14ac:dyDescent="0.2">
      <c r="A482" s="133">
        <v>37659</v>
      </c>
      <c r="B482" s="134">
        <v>4.46</v>
      </c>
      <c r="C482" s="134">
        <v>4.4749999999999996</v>
      </c>
      <c r="D482" s="134">
        <v>4.7</v>
      </c>
      <c r="E482" s="134">
        <v>5.1150000000000002</v>
      </c>
      <c r="F482" s="135"/>
    </row>
    <row r="483" spans="1:6" x14ac:dyDescent="0.2">
      <c r="A483" s="133">
        <v>37662</v>
      </c>
      <c r="B483" s="134">
        <v>4.5199999999999996</v>
      </c>
      <c r="C483" s="134">
        <v>4.54</v>
      </c>
      <c r="D483" s="134">
        <v>4.78</v>
      </c>
      <c r="E483" s="134">
        <v>5.2149999999999999</v>
      </c>
      <c r="F483" s="135"/>
    </row>
    <row r="484" spans="1:6" x14ac:dyDescent="0.2">
      <c r="A484" s="133">
        <v>37663</v>
      </c>
      <c r="B484" s="134">
        <v>4.51</v>
      </c>
      <c r="C484" s="134">
        <v>4.54</v>
      </c>
      <c r="D484" s="134">
        <v>4.7949999999999999</v>
      </c>
      <c r="E484" s="134">
        <v>5.26</v>
      </c>
      <c r="F484" s="135"/>
    </row>
    <row r="485" spans="1:6" x14ac:dyDescent="0.2">
      <c r="A485" s="133">
        <v>37664</v>
      </c>
      <c r="B485" s="134">
        <v>4.4550000000000001</v>
      </c>
      <c r="C485" s="134">
        <v>4.4749999999999996</v>
      </c>
      <c r="D485" s="134">
        <v>4.7300000000000004</v>
      </c>
      <c r="E485" s="134">
        <v>5.2</v>
      </c>
      <c r="F485" s="135"/>
    </row>
    <row r="486" spans="1:6" x14ac:dyDescent="0.2">
      <c r="A486" s="133">
        <v>37665</v>
      </c>
      <c r="B486" s="134">
        <v>4.4450000000000003</v>
      </c>
      <c r="C486" s="134">
        <v>4.4550000000000001</v>
      </c>
      <c r="D486" s="134">
        <v>4.71</v>
      </c>
      <c r="E486" s="134">
        <v>5.15</v>
      </c>
      <c r="F486" s="135"/>
    </row>
    <row r="487" spans="1:6" x14ac:dyDescent="0.2">
      <c r="A487" s="133">
        <v>37666</v>
      </c>
      <c r="B487" s="134">
        <v>4.4349999999999996</v>
      </c>
      <c r="C487" s="134">
        <v>4.4450000000000003</v>
      </c>
      <c r="D487" s="134">
        <v>4.71</v>
      </c>
      <c r="E487" s="134">
        <v>5.16</v>
      </c>
      <c r="F487" s="135"/>
    </row>
    <row r="488" spans="1:6" x14ac:dyDescent="0.2">
      <c r="A488" s="133">
        <v>37669</v>
      </c>
      <c r="B488" s="134">
        <v>4.53</v>
      </c>
      <c r="C488" s="134">
        <v>4.57</v>
      </c>
      <c r="D488" s="134">
        <v>4.84</v>
      </c>
      <c r="E488" s="134">
        <v>5.3</v>
      </c>
      <c r="F488" s="135"/>
    </row>
    <row r="489" spans="1:6" x14ac:dyDescent="0.2">
      <c r="A489" s="133">
        <v>37670</v>
      </c>
      <c r="B489" s="134">
        <v>4.49</v>
      </c>
      <c r="C489" s="134">
        <v>4.5250000000000004</v>
      </c>
      <c r="D489" s="134">
        <v>4.7949999999999999</v>
      </c>
      <c r="E489" s="134">
        <v>5.24</v>
      </c>
      <c r="F489" s="135"/>
    </row>
    <row r="490" spans="1:6" x14ac:dyDescent="0.2">
      <c r="A490" s="133">
        <v>37671</v>
      </c>
      <c r="B490" s="134">
        <v>4.4950000000000001</v>
      </c>
      <c r="C490" s="134">
        <v>4.53</v>
      </c>
      <c r="D490" s="134">
        <v>4.7949999999999999</v>
      </c>
      <c r="E490" s="134">
        <v>5.22</v>
      </c>
      <c r="F490" s="135"/>
    </row>
    <row r="491" spans="1:6" x14ac:dyDescent="0.2">
      <c r="A491" s="133">
        <v>37672</v>
      </c>
      <c r="B491" s="134">
        <v>4.45</v>
      </c>
      <c r="C491" s="134">
        <v>4.4800000000000004</v>
      </c>
      <c r="D491" s="134">
        <v>4.7450000000000001</v>
      </c>
      <c r="E491" s="134">
        <v>5.16</v>
      </c>
      <c r="F491" s="135"/>
    </row>
    <row r="492" spans="1:6" x14ac:dyDescent="0.2">
      <c r="A492" s="133">
        <v>37673</v>
      </c>
      <c r="B492" s="134">
        <v>4.42</v>
      </c>
      <c r="C492" s="134">
        <v>4.45</v>
      </c>
      <c r="D492" s="134">
        <v>4.71</v>
      </c>
      <c r="E492" s="134">
        <v>5.125</v>
      </c>
      <c r="F492" s="135"/>
    </row>
    <row r="493" spans="1:6" x14ac:dyDescent="0.2">
      <c r="A493" s="133">
        <v>37676</v>
      </c>
      <c r="B493" s="134">
        <v>4.4749999999999996</v>
      </c>
      <c r="C493" s="134">
        <v>4.5</v>
      </c>
      <c r="D493" s="134">
        <v>4.7699999999999996</v>
      </c>
      <c r="E493" s="134">
        <v>5.17</v>
      </c>
      <c r="F493" s="135"/>
    </row>
    <row r="494" spans="1:6" x14ac:dyDescent="0.2">
      <c r="A494" s="133">
        <v>37677</v>
      </c>
      <c r="B494" s="134">
        <v>4.3949999999999996</v>
      </c>
      <c r="C494" s="134">
        <v>4.43</v>
      </c>
      <c r="D494" s="134">
        <v>4.6950000000000003</v>
      </c>
      <c r="E494" s="134">
        <v>5.1150000000000002</v>
      </c>
      <c r="F494" s="135"/>
    </row>
    <row r="495" spans="1:6" x14ac:dyDescent="0.2">
      <c r="A495" s="133">
        <v>37678</v>
      </c>
      <c r="B495" s="134">
        <v>4.415</v>
      </c>
      <c r="C495" s="134">
        <v>4.4550000000000001</v>
      </c>
      <c r="D495" s="134">
        <v>4.72</v>
      </c>
      <c r="E495" s="134">
        <v>5.15</v>
      </c>
      <c r="F495" s="135"/>
    </row>
    <row r="496" spans="1:6" x14ac:dyDescent="0.2">
      <c r="A496" s="133">
        <v>37679</v>
      </c>
      <c r="B496" s="134">
        <v>4.3150000000000004</v>
      </c>
      <c r="C496" s="134">
        <v>4.3499999999999996</v>
      </c>
      <c r="D496" s="134">
        <v>4.6050000000000004</v>
      </c>
      <c r="E496" s="134">
        <v>5.0549999999999997</v>
      </c>
      <c r="F496" s="135"/>
    </row>
    <row r="497" spans="1:6" x14ac:dyDescent="0.2">
      <c r="A497" s="133">
        <v>37680</v>
      </c>
      <c r="B497" s="134">
        <v>4.33</v>
      </c>
      <c r="C497" s="134">
        <v>4.3550000000000004</v>
      </c>
      <c r="D497" s="134">
        <v>4.62</v>
      </c>
      <c r="E497" s="134">
        <v>5.0650000000000004</v>
      </c>
      <c r="F497" s="135"/>
    </row>
    <row r="498" spans="1:6" x14ac:dyDescent="0.2">
      <c r="A498" s="133">
        <v>37683</v>
      </c>
      <c r="B498" s="134">
        <v>4.3499999999999996</v>
      </c>
      <c r="C498" s="134">
        <v>4.38</v>
      </c>
      <c r="D498" s="134">
        <v>4.6449999999999996</v>
      </c>
      <c r="E498" s="134">
        <v>5.0750000000000002</v>
      </c>
      <c r="F498" s="135"/>
    </row>
    <row r="499" spans="1:6" x14ac:dyDescent="0.2">
      <c r="A499" s="133">
        <v>37684</v>
      </c>
      <c r="B499" s="134">
        <v>4.29</v>
      </c>
      <c r="C499" s="134">
        <v>4.3049999999999997</v>
      </c>
      <c r="D499" s="134">
        <v>4.5650000000000004</v>
      </c>
      <c r="E499" s="134">
        <v>5.0049999999999999</v>
      </c>
      <c r="F499" s="135"/>
    </row>
    <row r="500" spans="1:6" x14ac:dyDescent="0.2">
      <c r="A500" s="133">
        <v>37685</v>
      </c>
      <c r="B500" s="134">
        <v>4.28</v>
      </c>
      <c r="C500" s="134">
        <v>4.3</v>
      </c>
      <c r="D500" s="134">
        <v>4.5599999999999996</v>
      </c>
      <c r="E500" s="134">
        <v>4.9800000000000004</v>
      </c>
      <c r="F500" s="135"/>
    </row>
    <row r="501" spans="1:6" x14ac:dyDescent="0.2">
      <c r="A501" s="133">
        <v>37686</v>
      </c>
      <c r="B501" s="134">
        <v>4.33</v>
      </c>
      <c r="C501" s="134">
        <v>4.3600000000000003</v>
      </c>
      <c r="D501" s="134">
        <v>4.62</v>
      </c>
      <c r="E501" s="134">
        <v>5.0650000000000004</v>
      </c>
      <c r="F501" s="135"/>
    </row>
    <row r="502" spans="1:6" x14ac:dyDescent="0.2">
      <c r="A502" s="133">
        <v>37687</v>
      </c>
      <c r="B502" s="134">
        <v>4.38</v>
      </c>
      <c r="C502" s="134">
        <v>4.42</v>
      </c>
      <c r="D502" s="134">
        <v>4.68</v>
      </c>
      <c r="E502" s="134">
        <v>5.1349999999999998</v>
      </c>
      <c r="F502" s="135"/>
    </row>
    <row r="503" spans="1:6" x14ac:dyDescent="0.2">
      <c r="A503" s="133">
        <v>37690</v>
      </c>
      <c r="B503" s="134">
        <v>4.2549999999999999</v>
      </c>
      <c r="C503" s="134">
        <v>4.28</v>
      </c>
      <c r="D503" s="134">
        <v>4.5449999999999999</v>
      </c>
      <c r="E503" s="134">
        <v>5.01</v>
      </c>
      <c r="F503" s="135"/>
    </row>
    <row r="504" spans="1:6" x14ac:dyDescent="0.2">
      <c r="A504" s="133">
        <v>37691</v>
      </c>
      <c r="B504" s="134">
        <v>4.25</v>
      </c>
      <c r="C504" s="134">
        <v>4.2750000000000004</v>
      </c>
      <c r="D504" s="134">
        <v>4.5449999999999999</v>
      </c>
      <c r="E504" s="134">
        <v>4.99</v>
      </c>
      <c r="F504" s="135"/>
    </row>
    <row r="505" spans="1:6" x14ac:dyDescent="0.2">
      <c r="A505" s="133">
        <v>37692</v>
      </c>
      <c r="B505" s="134">
        <v>4.3250000000000002</v>
      </c>
      <c r="C505" s="134">
        <v>4.38</v>
      </c>
      <c r="D505" s="134">
        <v>4.6449999999999996</v>
      </c>
      <c r="E505" s="134">
        <v>5.0750000000000002</v>
      </c>
      <c r="F505" s="135"/>
    </row>
    <row r="506" spans="1:6" x14ac:dyDescent="0.2">
      <c r="A506" s="133">
        <v>37693</v>
      </c>
      <c r="B506" s="134">
        <v>4.4850000000000003</v>
      </c>
      <c r="C506" s="134">
        <v>4.55</v>
      </c>
      <c r="D506" s="134">
        <v>4.8099999999999996</v>
      </c>
      <c r="E506" s="134">
        <v>5.25</v>
      </c>
      <c r="F506" s="135"/>
    </row>
    <row r="507" spans="1:6" x14ac:dyDescent="0.2">
      <c r="A507" s="133">
        <v>37694</v>
      </c>
      <c r="B507" s="134">
        <v>4.5650000000000004</v>
      </c>
      <c r="C507" s="134">
        <v>4.6449999999999996</v>
      </c>
      <c r="D507" s="134">
        <v>4.9050000000000002</v>
      </c>
      <c r="E507" s="134">
        <v>5.33</v>
      </c>
      <c r="F507" s="135"/>
    </row>
    <row r="508" spans="1:6" x14ac:dyDescent="0.2">
      <c r="A508" s="133">
        <v>37697</v>
      </c>
      <c r="B508" s="134">
        <v>4.4850000000000003</v>
      </c>
      <c r="C508" s="134">
        <v>4.5650000000000004</v>
      </c>
      <c r="D508" s="134">
        <v>4.82</v>
      </c>
      <c r="E508" s="134">
        <v>5.23</v>
      </c>
      <c r="F508" s="135"/>
    </row>
    <row r="509" spans="1:6" x14ac:dyDescent="0.2">
      <c r="A509" s="133">
        <v>37698</v>
      </c>
      <c r="B509" s="134">
        <v>4.5999999999999996</v>
      </c>
      <c r="C509" s="134">
        <v>4.71</v>
      </c>
      <c r="D509" s="134">
        <v>4.97</v>
      </c>
      <c r="E509" s="134">
        <v>5.375</v>
      </c>
      <c r="F509" s="135"/>
    </row>
    <row r="510" spans="1:6" x14ac:dyDescent="0.2">
      <c r="A510" s="133">
        <v>37699</v>
      </c>
      <c r="B510" s="134">
        <v>4.6550000000000002</v>
      </c>
      <c r="C510" s="134">
        <v>4.7750000000000004</v>
      </c>
      <c r="D510" s="134">
        <v>5.04</v>
      </c>
      <c r="E510" s="134">
        <v>5.46</v>
      </c>
      <c r="F510" s="135"/>
    </row>
    <row r="511" spans="1:6" x14ac:dyDescent="0.2">
      <c r="A511" s="133">
        <v>37700</v>
      </c>
      <c r="B511" s="134">
        <v>4.72</v>
      </c>
      <c r="C511" s="134">
        <v>4.8600000000000003</v>
      </c>
      <c r="D511" s="134">
        <v>5.1349999999999998</v>
      </c>
      <c r="E511" s="134">
        <v>5.57</v>
      </c>
      <c r="F511" s="135"/>
    </row>
    <row r="512" spans="1:6" x14ac:dyDescent="0.2">
      <c r="A512" s="133">
        <v>37701</v>
      </c>
      <c r="B512" s="134">
        <v>4.7249999999999996</v>
      </c>
      <c r="C512" s="134">
        <v>4.87</v>
      </c>
      <c r="D512" s="134">
        <v>5.1449999999999996</v>
      </c>
      <c r="E512" s="134">
        <v>5.5650000000000004</v>
      </c>
      <c r="F512" s="135"/>
    </row>
    <row r="513" spans="1:6" x14ac:dyDescent="0.2">
      <c r="A513" s="133">
        <v>37704</v>
      </c>
      <c r="B513" s="134">
        <v>4.6950000000000003</v>
      </c>
      <c r="C513" s="134">
        <v>4.83</v>
      </c>
      <c r="D513" s="134">
        <v>5.1100000000000003</v>
      </c>
      <c r="E513" s="134">
        <v>5.54</v>
      </c>
      <c r="F513" s="135"/>
    </row>
    <row r="514" spans="1:6" x14ac:dyDescent="0.2">
      <c r="A514" s="133">
        <v>37705</v>
      </c>
      <c r="B514" s="134">
        <v>4.6449999999999996</v>
      </c>
      <c r="C514" s="134">
        <v>4.7699999999999996</v>
      </c>
      <c r="D514" s="134">
        <v>5.0350000000000001</v>
      </c>
      <c r="E514" s="134">
        <v>5.46</v>
      </c>
      <c r="F514" s="135"/>
    </row>
    <row r="515" spans="1:6" x14ac:dyDescent="0.2">
      <c r="A515" s="133">
        <v>37706</v>
      </c>
      <c r="B515" s="134">
        <v>4.6500000000000004</v>
      </c>
      <c r="C515" s="134">
        <v>4.78</v>
      </c>
      <c r="D515" s="134">
        <v>5.0449999999999999</v>
      </c>
      <c r="E515" s="134">
        <v>5.4550000000000001</v>
      </c>
      <c r="F515" s="135"/>
    </row>
    <row r="516" spans="1:6" x14ac:dyDescent="0.2">
      <c r="A516" s="133">
        <v>37707</v>
      </c>
      <c r="B516" s="134">
        <v>4.6050000000000004</v>
      </c>
      <c r="C516" s="134">
        <v>4.7249999999999996</v>
      </c>
      <c r="D516" s="134">
        <v>4.99</v>
      </c>
      <c r="E516" s="134">
        <v>5.4</v>
      </c>
      <c r="F516" s="135"/>
    </row>
    <row r="517" spans="1:6" x14ac:dyDescent="0.2">
      <c r="A517" s="133">
        <v>37708</v>
      </c>
      <c r="B517" s="134">
        <v>4.6050000000000004</v>
      </c>
      <c r="C517" s="134">
        <v>4.7249999999999996</v>
      </c>
      <c r="D517" s="134">
        <v>4.9850000000000003</v>
      </c>
      <c r="E517" s="134">
        <v>5.4050000000000002</v>
      </c>
      <c r="F517" s="135"/>
    </row>
    <row r="518" spans="1:6" x14ac:dyDescent="0.2">
      <c r="A518" s="133">
        <v>37711</v>
      </c>
      <c r="B518" s="134">
        <v>4.53</v>
      </c>
      <c r="C518" s="134">
        <v>4.6349999999999998</v>
      </c>
      <c r="D518" s="134">
        <v>4.8949999999999996</v>
      </c>
      <c r="E518" s="134">
        <v>5.33</v>
      </c>
      <c r="F518" s="135"/>
    </row>
    <row r="519" spans="1:6" x14ac:dyDescent="0.2">
      <c r="A519" s="133">
        <v>37712</v>
      </c>
      <c r="B519" s="134">
        <v>4.5199999999999996</v>
      </c>
      <c r="C519" s="134">
        <v>4.62</v>
      </c>
      <c r="D519" s="134">
        <v>4.87</v>
      </c>
      <c r="E519" s="134">
        <v>5.28</v>
      </c>
      <c r="F519" s="135"/>
    </row>
    <row r="520" spans="1:6" x14ac:dyDescent="0.2">
      <c r="A520" s="133">
        <v>37713</v>
      </c>
      <c r="B520" s="134">
        <v>4.5949999999999998</v>
      </c>
      <c r="C520" s="134">
        <v>4.7050000000000001</v>
      </c>
      <c r="D520" s="134">
        <v>4.96</v>
      </c>
      <c r="E520" s="134">
        <v>5.3849999999999998</v>
      </c>
      <c r="F520" s="135"/>
    </row>
    <row r="521" spans="1:6" x14ac:dyDescent="0.2">
      <c r="A521" s="133">
        <v>37714</v>
      </c>
      <c r="B521" s="134">
        <v>4.5999999999999996</v>
      </c>
      <c r="C521" s="134">
        <v>4.72</v>
      </c>
      <c r="D521" s="134">
        <v>4.9800000000000004</v>
      </c>
      <c r="E521" s="134">
        <v>5.4</v>
      </c>
      <c r="F521" s="135"/>
    </row>
    <row r="522" spans="1:6" x14ac:dyDescent="0.2">
      <c r="A522" s="133">
        <v>37715</v>
      </c>
      <c r="B522" s="134">
        <v>4.6050000000000004</v>
      </c>
      <c r="C522" s="134">
        <v>4.7300000000000004</v>
      </c>
      <c r="D522" s="134">
        <v>4.99</v>
      </c>
      <c r="E522" s="134">
        <v>5.4249999999999998</v>
      </c>
      <c r="F522" s="135"/>
    </row>
    <row r="523" spans="1:6" x14ac:dyDescent="0.2">
      <c r="A523" s="133">
        <v>37718</v>
      </c>
      <c r="B523" s="134">
        <v>4.6900000000000004</v>
      </c>
      <c r="C523" s="134">
        <v>4.84</v>
      </c>
      <c r="D523" s="134">
        <v>5.1100000000000003</v>
      </c>
      <c r="E523" s="134">
        <v>5.53</v>
      </c>
      <c r="F523" s="135"/>
    </row>
    <row r="524" spans="1:6" x14ac:dyDescent="0.2">
      <c r="A524" s="133">
        <v>37719</v>
      </c>
      <c r="B524" s="134">
        <v>4.625</v>
      </c>
      <c r="C524" s="134">
        <v>4.76</v>
      </c>
      <c r="D524" s="134">
        <v>5.0250000000000004</v>
      </c>
      <c r="E524" s="134">
        <v>5.4450000000000003</v>
      </c>
      <c r="F524" s="135"/>
    </row>
    <row r="525" spans="1:6" x14ac:dyDescent="0.2">
      <c r="A525" s="133">
        <v>37720</v>
      </c>
      <c r="B525" s="134">
        <v>4.57</v>
      </c>
      <c r="C525" s="134">
        <v>4.6849999999999996</v>
      </c>
      <c r="D525" s="134">
        <v>4.95</v>
      </c>
      <c r="E525" s="134">
        <v>5.3449999999999998</v>
      </c>
      <c r="F525" s="135"/>
    </row>
    <row r="526" spans="1:6" x14ac:dyDescent="0.2">
      <c r="A526" s="133">
        <v>37721</v>
      </c>
      <c r="B526" s="134">
        <v>4.4800000000000004</v>
      </c>
      <c r="C526" s="134">
        <v>4.58</v>
      </c>
      <c r="D526" s="134">
        <v>4.84</v>
      </c>
      <c r="E526" s="134">
        <v>5.2450000000000001</v>
      </c>
      <c r="F526" s="135"/>
    </row>
    <row r="527" spans="1:6" x14ac:dyDescent="0.2">
      <c r="A527" s="133">
        <v>37722</v>
      </c>
      <c r="B527" s="134">
        <v>4.5250000000000004</v>
      </c>
      <c r="C527" s="134">
        <v>4.63</v>
      </c>
      <c r="D527" s="134">
        <v>4.8899999999999997</v>
      </c>
      <c r="E527" s="134">
        <v>5.29</v>
      </c>
      <c r="F527" s="135"/>
    </row>
    <row r="528" spans="1:6" x14ac:dyDescent="0.2">
      <c r="A528" s="133">
        <v>37725</v>
      </c>
      <c r="B528" s="134">
        <v>4.585</v>
      </c>
      <c r="C528" s="134">
        <v>4.7</v>
      </c>
      <c r="D528" s="134">
        <v>4.96</v>
      </c>
      <c r="E528" s="134">
        <v>5.3449999999999998</v>
      </c>
      <c r="F528" s="135"/>
    </row>
    <row r="529" spans="1:6" x14ac:dyDescent="0.2">
      <c r="A529" s="133">
        <v>37726</v>
      </c>
      <c r="B529" s="134">
        <v>4.6550000000000002</v>
      </c>
      <c r="C529" s="134">
        <v>4.78</v>
      </c>
      <c r="D529" s="134">
        <v>5.0350000000000001</v>
      </c>
      <c r="E529" s="134">
        <v>5.4</v>
      </c>
      <c r="F529" s="135"/>
    </row>
    <row r="530" spans="1:6" x14ac:dyDescent="0.2">
      <c r="A530" s="133">
        <v>37727</v>
      </c>
      <c r="B530" s="134">
        <v>4.67</v>
      </c>
      <c r="C530" s="134">
        <v>4.79</v>
      </c>
      <c r="D530" s="134">
        <v>5.04</v>
      </c>
      <c r="E530" s="134">
        <v>5.4050000000000002</v>
      </c>
      <c r="F530" s="135"/>
    </row>
    <row r="531" spans="1:6" x14ac:dyDescent="0.2">
      <c r="A531" s="133">
        <v>37728</v>
      </c>
      <c r="B531" s="134">
        <v>4.585</v>
      </c>
      <c r="C531" s="134">
        <v>4.6849999999999996</v>
      </c>
      <c r="D531" s="134">
        <v>4.93</v>
      </c>
      <c r="E531" s="134">
        <v>5.2850000000000001</v>
      </c>
      <c r="F531" s="135"/>
    </row>
    <row r="532" spans="1:6" x14ac:dyDescent="0.2">
      <c r="A532" s="133">
        <v>37733</v>
      </c>
      <c r="B532" s="134">
        <v>4.625</v>
      </c>
      <c r="C532" s="134">
        <v>4.7350000000000003</v>
      </c>
      <c r="D532" s="134">
        <v>4.9800000000000004</v>
      </c>
      <c r="E532" s="134">
        <v>5.31</v>
      </c>
      <c r="F532" s="135"/>
    </row>
    <row r="533" spans="1:6" x14ac:dyDescent="0.2">
      <c r="A533" s="133">
        <v>37734</v>
      </c>
      <c r="B533" s="134">
        <v>4.68</v>
      </c>
      <c r="C533" s="134">
        <v>4.7949999999999999</v>
      </c>
      <c r="D533" s="134">
        <v>5.0350000000000001</v>
      </c>
      <c r="E533" s="134">
        <v>5.3849999999999998</v>
      </c>
      <c r="F533" s="135"/>
    </row>
    <row r="534" spans="1:6" x14ac:dyDescent="0.2">
      <c r="A534" s="133">
        <v>37735</v>
      </c>
      <c r="B534" s="134">
        <v>4.6050000000000004</v>
      </c>
      <c r="C534" s="134">
        <v>4.7050000000000001</v>
      </c>
      <c r="D534" s="134">
        <v>4.9550000000000001</v>
      </c>
      <c r="E534" s="134">
        <v>5.3150000000000004</v>
      </c>
      <c r="F534" s="135"/>
    </row>
    <row r="535" spans="1:6" x14ac:dyDescent="0.2">
      <c r="A535" s="133">
        <v>37739</v>
      </c>
      <c r="B535" s="134">
        <v>4.49</v>
      </c>
      <c r="C535" s="134">
        <v>4.58</v>
      </c>
      <c r="D535" s="134">
        <v>4.8250000000000002</v>
      </c>
      <c r="E535" s="134">
        <v>5.21</v>
      </c>
      <c r="F535" s="135"/>
    </row>
    <row r="536" spans="1:6" x14ac:dyDescent="0.2">
      <c r="A536" s="133">
        <v>37740</v>
      </c>
      <c r="B536" s="134">
        <v>4.5650000000000004</v>
      </c>
      <c r="C536" s="134">
        <v>4.665</v>
      </c>
      <c r="D536" s="134">
        <v>4.91</v>
      </c>
      <c r="E536" s="134">
        <v>5.2949999999999999</v>
      </c>
      <c r="F536" s="135"/>
    </row>
    <row r="537" spans="1:6" x14ac:dyDescent="0.2">
      <c r="A537" s="133">
        <v>37741</v>
      </c>
      <c r="B537" s="134">
        <v>4.5650000000000004</v>
      </c>
      <c r="C537" s="134">
        <v>4.66</v>
      </c>
      <c r="D537" s="134">
        <v>4.91</v>
      </c>
      <c r="E537" s="134">
        <v>5.28</v>
      </c>
      <c r="F537" s="135"/>
    </row>
    <row r="538" spans="1:6" x14ac:dyDescent="0.2">
      <c r="A538" s="133">
        <v>37742</v>
      </c>
      <c r="B538" s="134">
        <v>4.5</v>
      </c>
      <c r="C538" s="134">
        <v>4.58</v>
      </c>
      <c r="D538" s="134">
        <v>4.83</v>
      </c>
      <c r="E538" s="134">
        <v>5.21</v>
      </c>
      <c r="F538" s="135"/>
    </row>
    <row r="539" spans="1:6" x14ac:dyDescent="0.2">
      <c r="A539" s="133">
        <v>37743</v>
      </c>
      <c r="B539" s="134">
        <v>4.51</v>
      </c>
      <c r="C539" s="134">
        <v>4.59</v>
      </c>
      <c r="D539" s="134">
        <v>4.83</v>
      </c>
      <c r="E539" s="134">
        <v>5.21</v>
      </c>
      <c r="F539" s="135"/>
    </row>
    <row r="540" spans="1:6" x14ac:dyDescent="0.2">
      <c r="A540" s="133">
        <v>37746</v>
      </c>
      <c r="B540" s="134">
        <v>4.6050000000000004</v>
      </c>
      <c r="C540" s="134">
        <v>4.6950000000000003</v>
      </c>
      <c r="D540" s="134">
        <v>4.9400000000000004</v>
      </c>
      <c r="E540" s="134">
        <v>5.3049999999999997</v>
      </c>
      <c r="F540" s="135"/>
    </row>
    <row r="541" spans="1:6" x14ac:dyDescent="0.2">
      <c r="A541" s="133">
        <v>37747</v>
      </c>
      <c r="B541" s="134">
        <v>4.5750000000000002</v>
      </c>
      <c r="C541" s="134">
        <v>4.6550000000000002</v>
      </c>
      <c r="D541" s="134">
        <v>4.8949999999999996</v>
      </c>
      <c r="E541" s="134">
        <v>5.25</v>
      </c>
      <c r="F541" s="135"/>
    </row>
    <row r="542" spans="1:6" x14ac:dyDescent="0.2">
      <c r="A542" s="133">
        <v>37748</v>
      </c>
      <c r="B542" s="134">
        <v>4.5049999999999999</v>
      </c>
      <c r="C542" s="134">
        <v>4.5750000000000002</v>
      </c>
      <c r="D542" s="134">
        <v>4.8</v>
      </c>
      <c r="E542" s="134">
        <v>5.14</v>
      </c>
      <c r="F542" s="135"/>
    </row>
    <row r="543" spans="1:6" x14ac:dyDescent="0.2">
      <c r="A543" s="133">
        <v>37749</v>
      </c>
      <c r="B543" s="134">
        <v>4.47</v>
      </c>
      <c r="C543" s="134">
        <v>4.53</v>
      </c>
      <c r="D543" s="134">
        <v>4.74</v>
      </c>
      <c r="E543" s="134">
        <v>5.0449999999999999</v>
      </c>
      <c r="F543" s="135"/>
    </row>
    <row r="544" spans="1:6" x14ac:dyDescent="0.2">
      <c r="A544" s="133">
        <v>37750</v>
      </c>
      <c r="B544" s="134">
        <v>4.5449999999999999</v>
      </c>
      <c r="C544" s="134">
        <v>4.6100000000000003</v>
      </c>
      <c r="D544" s="134">
        <v>4.8099999999999996</v>
      </c>
      <c r="E544" s="134">
        <v>5.0949999999999998</v>
      </c>
      <c r="F544" s="135"/>
    </row>
    <row r="545" spans="1:6" x14ac:dyDescent="0.2">
      <c r="A545" s="133">
        <v>37753</v>
      </c>
      <c r="B545" s="134">
        <v>4.5199999999999996</v>
      </c>
      <c r="C545" s="134">
        <v>4.57</v>
      </c>
      <c r="D545" s="134">
        <v>4.7750000000000004</v>
      </c>
      <c r="E545" s="134">
        <v>5.0599999999999996</v>
      </c>
      <c r="F545" s="135"/>
    </row>
    <row r="546" spans="1:6" x14ac:dyDescent="0.2">
      <c r="A546" s="133">
        <v>37754</v>
      </c>
      <c r="B546" s="134">
        <v>4.54</v>
      </c>
      <c r="C546" s="134">
        <v>4.59</v>
      </c>
      <c r="D546" s="134">
        <v>4.7949999999999999</v>
      </c>
      <c r="E546" s="134">
        <v>5.08</v>
      </c>
      <c r="F546" s="135"/>
    </row>
    <row r="547" spans="1:6" x14ac:dyDescent="0.2">
      <c r="A547" s="133">
        <v>37755</v>
      </c>
      <c r="B547" s="134">
        <v>4.5750000000000002</v>
      </c>
      <c r="C547" s="134">
        <v>4.63</v>
      </c>
      <c r="D547" s="134">
        <v>4.83</v>
      </c>
      <c r="E547" s="134">
        <v>5.1050000000000004</v>
      </c>
      <c r="F547" s="135"/>
    </row>
    <row r="548" spans="1:6" x14ac:dyDescent="0.2">
      <c r="A548" s="133">
        <v>37756</v>
      </c>
      <c r="B548" s="134">
        <v>4.5350000000000001</v>
      </c>
      <c r="C548" s="134">
        <v>4.5750000000000002</v>
      </c>
      <c r="D548" s="134">
        <v>4.7699999999999996</v>
      </c>
      <c r="E548" s="134">
        <v>5.0449999999999999</v>
      </c>
      <c r="F548" s="135"/>
    </row>
    <row r="549" spans="1:6" x14ac:dyDescent="0.2">
      <c r="A549" s="133">
        <v>37757</v>
      </c>
      <c r="B549" s="134">
        <v>4.585</v>
      </c>
      <c r="C549" s="134">
        <v>4.63</v>
      </c>
      <c r="D549" s="134">
        <v>4.8250000000000002</v>
      </c>
      <c r="E549" s="134">
        <v>5.0999999999999996</v>
      </c>
      <c r="F549" s="135"/>
    </row>
    <row r="550" spans="1:6" x14ac:dyDescent="0.2">
      <c r="A550" s="133">
        <v>37760</v>
      </c>
      <c r="B550" s="134">
        <v>4.49</v>
      </c>
      <c r="C550" s="134">
        <v>4.5250000000000004</v>
      </c>
      <c r="D550" s="134">
        <v>4.6900000000000004</v>
      </c>
      <c r="E550" s="134">
        <v>4.92</v>
      </c>
      <c r="F550" s="135"/>
    </row>
    <row r="551" spans="1:6" x14ac:dyDescent="0.2">
      <c r="A551" s="133">
        <v>37761</v>
      </c>
      <c r="B551" s="134">
        <v>4.5149999999999997</v>
      </c>
      <c r="C551" s="134">
        <v>4.5549999999999997</v>
      </c>
      <c r="D551" s="134">
        <v>4.72</v>
      </c>
      <c r="E551" s="134">
        <v>4.96</v>
      </c>
      <c r="F551" s="135"/>
    </row>
    <row r="552" spans="1:6" x14ac:dyDescent="0.2">
      <c r="A552" s="133">
        <v>37762</v>
      </c>
      <c r="B552" s="134">
        <v>4.4800000000000004</v>
      </c>
      <c r="C552" s="134">
        <v>4.5</v>
      </c>
      <c r="D552" s="134">
        <v>4.66</v>
      </c>
      <c r="E552" s="134">
        <v>4.9000000000000004</v>
      </c>
      <c r="F552" s="135"/>
    </row>
    <row r="553" spans="1:6" x14ac:dyDescent="0.2">
      <c r="A553" s="133">
        <v>37763</v>
      </c>
      <c r="B553" s="134">
        <v>4.51</v>
      </c>
      <c r="C553" s="134">
        <v>4.5449999999999999</v>
      </c>
      <c r="D553" s="134">
        <v>4.7</v>
      </c>
      <c r="E553" s="134">
        <v>4.9400000000000004</v>
      </c>
      <c r="F553" s="135"/>
    </row>
    <row r="554" spans="1:6" x14ac:dyDescent="0.2">
      <c r="A554" s="133">
        <v>37764</v>
      </c>
      <c r="B554" s="134">
        <v>4.4649999999999999</v>
      </c>
      <c r="C554" s="134">
        <v>4.4950000000000001</v>
      </c>
      <c r="D554" s="134">
        <v>4.6449999999999996</v>
      </c>
      <c r="E554" s="134">
        <v>4.87</v>
      </c>
      <c r="F554" s="135"/>
    </row>
    <row r="555" spans="1:6" x14ac:dyDescent="0.2">
      <c r="A555" s="133">
        <v>37767</v>
      </c>
      <c r="B555" s="134">
        <v>4.4450000000000003</v>
      </c>
      <c r="C555" s="134">
        <v>4.4749999999999996</v>
      </c>
      <c r="D555" s="134">
        <v>4.63</v>
      </c>
      <c r="E555" s="134">
        <v>4.87</v>
      </c>
      <c r="F555" s="135"/>
    </row>
    <row r="556" spans="1:6" x14ac:dyDescent="0.2">
      <c r="A556" s="133">
        <v>37768</v>
      </c>
      <c r="B556" s="134">
        <v>4.41</v>
      </c>
      <c r="C556" s="134">
        <v>4.4400000000000004</v>
      </c>
      <c r="D556" s="134">
        <v>4.59</v>
      </c>
      <c r="E556" s="134">
        <v>4.83</v>
      </c>
      <c r="F556" s="135"/>
    </row>
    <row r="557" spans="1:6" x14ac:dyDescent="0.2">
      <c r="A557" s="133">
        <v>37769</v>
      </c>
      <c r="B557" s="134">
        <v>4.4450000000000003</v>
      </c>
      <c r="C557" s="134">
        <v>4.49</v>
      </c>
      <c r="D557" s="134">
        <v>4.6550000000000002</v>
      </c>
      <c r="E557" s="134">
        <v>4.92</v>
      </c>
      <c r="F557" s="135"/>
    </row>
    <row r="558" spans="1:6" x14ac:dyDescent="0.2">
      <c r="A558" s="133">
        <v>37770</v>
      </c>
      <c r="B558" s="134">
        <v>4.4249999999999998</v>
      </c>
      <c r="C558" s="134">
        <v>4.4649999999999999</v>
      </c>
      <c r="D558" s="134">
        <v>4.63</v>
      </c>
      <c r="E558" s="134">
        <v>4.9000000000000004</v>
      </c>
      <c r="F558" s="135"/>
    </row>
    <row r="559" spans="1:6" x14ac:dyDescent="0.2">
      <c r="A559" s="133">
        <v>37771</v>
      </c>
      <c r="B559" s="134">
        <v>4.415</v>
      </c>
      <c r="C559" s="134">
        <v>4.4400000000000004</v>
      </c>
      <c r="D559" s="134">
        <v>4.6050000000000004</v>
      </c>
      <c r="E559" s="134">
        <v>4.8650000000000002</v>
      </c>
      <c r="F559" s="135"/>
    </row>
    <row r="560" spans="1:6" x14ac:dyDescent="0.2">
      <c r="A560" s="133">
        <v>37774</v>
      </c>
      <c r="B560" s="134">
        <v>4.4749999999999996</v>
      </c>
      <c r="C560" s="134">
        <v>4.5149999999999997</v>
      </c>
      <c r="D560" s="134">
        <v>4.68</v>
      </c>
      <c r="E560" s="134">
        <v>4.9400000000000004</v>
      </c>
      <c r="F560" s="135"/>
    </row>
    <row r="561" spans="1:6" x14ac:dyDescent="0.2">
      <c r="A561" s="133">
        <v>37775</v>
      </c>
      <c r="B561" s="134">
        <v>4.47</v>
      </c>
      <c r="C561" s="134">
        <v>4.51</v>
      </c>
      <c r="D561" s="134">
        <v>4.6900000000000004</v>
      </c>
      <c r="E561" s="134">
        <v>4.96</v>
      </c>
      <c r="F561" s="135"/>
    </row>
    <row r="562" spans="1:6" x14ac:dyDescent="0.2">
      <c r="A562" s="133">
        <v>37776</v>
      </c>
      <c r="B562" s="134">
        <v>4.3899999999999997</v>
      </c>
      <c r="C562" s="134">
        <v>4.4249999999999998</v>
      </c>
      <c r="D562" s="134">
        <v>4.5999999999999996</v>
      </c>
      <c r="E562" s="134">
        <v>4.875</v>
      </c>
      <c r="F562" s="135"/>
    </row>
    <row r="563" spans="1:6" x14ac:dyDescent="0.2">
      <c r="A563" s="133">
        <v>37777</v>
      </c>
      <c r="B563" s="134">
        <v>4.4050000000000002</v>
      </c>
      <c r="C563" s="134">
        <v>4.4400000000000004</v>
      </c>
      <c r="D563" s="134">
        <v>4.62</v>
      </c>
      <c r="E563" s="134">
        <v>4.8949999999999996</v>
      </c>
      <c r="F563" s="135"/>
    </row>
    <row r="564" spans="1:6" x14ac:dyDescent="0.2">
      <c r="A564" s="133">
        <v>37778</v>
      </c>
      <c r="B564" s="134">
        <v>4.2149999999999999</v>
      </c>
      <c r="C564" s="134">
        <v>4.26</v>
      </c>
      <c r="D564" s="134">
        <v>4.4649999999999999</v>
      </c>
      <c r="E564" s="134">
        <v>4.7949999999999999</v>
      </c>
      <c r="F564" s="135"/>
    </row>
    <row r="565" spans="1:6" x14ac:dyDescent="0.2">
      <c r="A565" s="133">
        <v>37782</v>
      </c>
      <c r="B565" s="134">
        <v>4.1500000000000004</v>
      </c>
      <c r="C565" s="134">
        <v>4.1950000000000003</v>
      </c>
      <c r="D565" s="134">
        <v>4.4050000000000002</v>
      </c>
      <c r="E565" s="134">
        <v>4.75</v>
      </c>
      <c r="F565" s="135"/>
    </row>
    <row r="566" spans="1:6" x14ac:dyDescent="0.2">
      <c r="A566" s="133">
        <v>37783</v>
      </c>
      <c r="B566" s="134">
        <v>4.08</v>
      </c>
      <c r="C566" s="134">
        <v>4.12</v>
      </c>
      <c r="D566" s="134">
        <v>4.33</v>
      </c>
      <c r="E566" s="134">
        <v>4.6449999999999996</v>
      </c>
      <c r="F566" s="135"/>
    </row>
    <row r="567" spans="1:6" x14ac:dyDescent="0.2">
      <c r="A567" s="133">
        <v>37784</v>
      </c>
      <c r="B567" s="134">
        <v>4.085</v>
      </c>
      <c r="C567" s="134">
        <v>4.13</v>
      </c>
      <c r="D567" s="134">
        <v>4.34</v>
      </c>
      <c r="E567" s="134">
        <v>4.6500000000000004</v>
      </c>
      <c r="F567" s="135"/>
    </row>
    <row r="568" spans="1:6" x14ac:dyDescent="0.2">
      <c r="A568" s="133">
        <v>37785</v>
      </c>
      <c r="B568" s="134">
        <v>4.0449999999999999</v>
      </c>
      <c r="C568" s="134">
        <v>4.08</v>
      </c>
      <c r="D568" s="134">
        <v>4.3</v>
      </c>
      <c r="E568" s="134">
        <v>4.6100000000000003</v>
      </c>
      <c r="F568" s="135"/>
    </row>
    <row r="569" spans="1:6" x14ac:dyDescent="0.2">
      <c r="A569" s="133">
        <v>37788</v>
      </c>
      <c r="B569" s="134">
        <v>4.05</v>
      </c>
      <c r="C569" s="134">
        <v>4.0750000000000002</v>
      </c>
      <c r="D569" s="134">
        <v>4.2949999999999999</v>
      </c>
      <c r="E569" s="134">
        <v>4.59</v>
      </c>
      <c r="F569" s="135"/>
    </row>
    <row r="570" spans="1:6" x14ac:dyDescent="0.2">
      <c r="A570" s="133">
        <v>37789</v>
      </c>
      <c r="B570" s="134">
        <v>4.1150000000000002</v>
      </c>
      <c r="C570" s="134">
        <v>4.1500000000000004</v>
      </c>
      <c r="D570" s="134">
        <v>4.38</v>
      </c>
      <c r="E570" s="134">
        <v>4.6900000000000004</v>
      </c>
      <c r="F570" s="135"/>
    </row>
    <row r="571" spans="1:6" x14ac:dyDescent="0.2">
      <c r="A571" s="133">
        <v>37790</v>
      </c>
      <c r="B571" s="134">
        <v>4.18</v>
      </c>
      <c r="C571" s="134">
        <v>4.22</v>
      </c>
      <c r="D571" s="134">
        <v>4.46</v>
      </c>
      <c r="E571" s="134">
        <v>4.7699999999999996</v>
      </c>
      <c r="F571" s="135"/>
    </row>
    <row r="572" spans="1:6" x14ac:dyDescent="0.2">
      <c r="A572" s="133">
        <v>37791</v>
      </c>
      <c r="B572" s="134">
        <v>4.13</v>
      </c>
      <c r="C572" s="134">
        <v>4.1749999999999998</v>
      </c>
      <c r="D572" s="134">
        <v>4.43</v>
      </c>
      <c r="E572" s="134">
        <v>4.78</v>
      </c>
      <c r="F572" s="135"/>
    </row>
    <row r="573" spans="1:6" x14ac:dyDescent="0.2">
      <c r="A573" s="133">
        <v>37792</v>
      </c>
      <c r="B573" s="134">
        <v>4.17</v>
      </c>
      <c r="C573" s="134">
        <v>4.2249999999999996</v>
      </c>
      <c r="D573" s="134">
        <v>4.4749999999999996</v>
      </c>
      <c r="E573" s="134">
        <v>4.82</v>
      </c>
      <c r="F573" s="135"/>
    </row>
    <row r="574" spans="1:6" x14ac:dyDescent="0.2">
      <c r="A574" s="133">
        <v>37795</v>
      </c>
      <c r="B574" s="134">
        <v>4.17</v>
      </c>
      <c r="C574" s="134">
        <v>4.2249999999999996</v>
      </c>
      <c r="D574" s="134">
        <v>4.4800000000000004</v>
      </c>
      <c r="E574" s="134">
        <v>4.82</v>
      </c>
      <c r="F574" s="135"/>
    </row>
    <row r="575" spans="1:6" x14ac:dyDescent="0.2">
      <c r="A575" s="133">
        <v>37796</v>
      </c>
      <c r="B575" s="134">
        <v>4.1100000000000003</v>
      </c>
      <c r="C575" s="134">
        <v>4.165</v>
      </c>
      <c r="D575" s="134">
        <v>4.415</v>
      </c>
      <c r="E575" s="134">
        <v>4.75</v>
      </c>
      <c r="F575" s="135"/>
    </row>
    <row r="576" spans="1:6" x14ac:dyDescent="0.2">
      <c r="A576" s="133">
        <v>37797</v>
      </c>
      <c r="B576" s="134">
        <v>4.12</v>
      </c>
      <c r="C576" s="134">
        <v>4.18</v>
      </c>
      <c r="D576" s="134">
        <v>4.42</v>
      </c>
      <c r="E576" s="134">
        <v>4.7350000000000003</v>
      </c>
      <c r="F576" s="135"/>
    </row>
    <row r="577" spans="1:6" x14ac:dyDescent="0.2">
      <c r="A577" s="133">
        <v>37798</v>
      </c>
      <c r="B577" s="134">
        <v>4.3449999999999998</v>
      </c>
      <c r="C577" s="134">
        <v>4.415</v>
      </c>
      <c r="D577" s="134">
        <v>4.6550000000000002</v>
      </c>
      <c r="E577" s="134">
        <v>4.9450000000000003</v>
      </c>
      <c r="F577" s="135"/>
    </row>
    <row r="578" spans="1:6" x14ac:dyDescent="0.2">
      <c r="A578" s="133">
        <v>37799</v>
      </c>
      <c r="B578" s="134">
        <v>4.38</v>
      </c>
      <c r="C578" s="134">
        <v>4.46</v>
      </c>
      <c r="D578" s="134">
        <v>4.71</v>
      </c>
      <c r="E578" s="134">
        <v>5.03</v>
      </c>
      <c r="F578" s="135"/>
    </row>
    <row r="579" spans="1:6" x14ac:dyDescent="0.2">
      <c r="A579" s="133">
        <v>37802</v>
      </c>
      <c r="B579" s="134">
        <v>4.3849999999999998</v>
      </c>
      <c r="C579" s="134">
        <v>4.4649999999999999</v>
      </c>
      <c r="D579" s="134">
        <v>4.71</v>
      </c>
      <c r="E579" s="134">
        <v>5.0049999999999999</v>
      </c>
      <c r="F579" s="135"/>
    </row>
    <row r="580" spans="1:6" x14ac:dyDescent="0.2">
      <c r="A580" s="133">
        <v>37803</v>
      </c>
      <c r="B580" s="134">
        <v>4.41</v>
      </c>
      <c r="C580" s="134">
        <v>4.4850000000000003</v>
      </c>
      <c r="D580" s="134">
        <v>4.72</v>
      </c>
      <c r="E580" s="134">
        <v>4.9950000000000001</v>
      </c>
      <c r="F580" s="135"/>
    </row>
    <row r="581" spans="1:6" x14ac:dyDescent="0.2">
      <c r="A581" s="133">
        <v>37804</v>
      </c>
      <c r="B581" s="134">
        <v>4.4800000000000004</v>
      </c>
      <c r="C581" s="134">
        <v>4.5599999999999996</v>
      </c>
      <c r="D581" s="134">
        <v>4.8</v>
      </c>
      <c r="E581" s="134">
        <v>5.07</v>
      </c>
      <c r="F581" s="135"/>
    </row>
    <row r="582" spans="1:6" x14ac:dyDescent="0.2">
      <c r="A582" s="133">
        <v>37805</v>
      </c>
      <c r="B582" s="134">
        <v>4.4450000000000003</v>
      </c>
      <c r="C582" s="134">
        <v>4.5250000000000004</v>
      </c>
      <c r="D582" s="134">
        <v>4.76</v>
      </c>
      <c r="E582" s="134">
        <v>5.0599999999999996</v>
      </c>
      <c r="F582" s="135"/>
    </row>
    <row r="583" spans="1:6" x14ac:dyDescent="0.2">
      <c r="A583" s="133">
        <v>37806</v>
      </c>
      <c r="B583" s="134">
        <v>4.4649999999999999</v>
      </c>
      <c r="C583" s="134">
        <v>4.5549999999999997</v>
      </c>
      <c r="D583" s="134">
        <v>4.8</v>
      </c>
      <c r="E583" s="134">
        <v>5.1150000000000002</v>
      </c>
      <c r="F583" s="135"/>
    </row>
    <row r="584" spans="1:6" x14ac:dyDescent="0.2">
      <c r="A584" s="133">
        <v>37809</v>
      </c>
      <c r="B584" s="134">
        <v>4.4349999999999996</v>
      </c>
      <c r="C584" s="134">
        <v>4.5250000000000004</v>
      </c>
      <c r="D584" s="134">
        <v>4.7699999999999996</v>
      </c>
      <c r="E584" s="134">
        <v>5.0949999999999998</v>
      </c>
      <c r="F584" s="135"/>
    </row>
    <row r="585" spans="1:6" x14ac:dyDescent="0.2">
      <c r="A585" s="133">
        <v>37810</v>
      </c>
      <c r="B585" s="134">
        <v>4.49</v>
      </c>
      <c r="C585" s="134">
        <v>4.585</v>
      </c>
      <c r="D585" s="134">
        <v>4.83</v>
      </c>
      <c r="E585" s="134">
        <v>5.16</v>
      </c>
      <c r="F585" s="135"/>
    </row>
    <row r="586" spans="1:6" x14ac:dyDescent="0.2">
      <c r="A586" s="133">
        <v>37811</v>
      </c>
      <c r="B586" s="134">
        <v>4.4800000000000004</v>
      </c>
      <c r="C586" s="134">
        <v>4.57</v>
      </c>
      <c r="D586" s="134">
        <v>4.8</v>
      </c>
      <c r="E586" s="134">
        <v>5.12</v>
      </c>
      <c r="F586" s="135"/>
    </row>
    <row r="587" spans="1:6" x14ac:dyDescent="0.2">
      <c r="A587" s="133">
        <v>37812</v>
      </c>
      <c r="B587" s="134">
        <v>4.4050000000000002</v>
      </c>
      <c r="C587" s="134">
        <v>4.49</v>
      </c>
      <c r="D587" s="134">
        <v>4.7350000000000003</v>
      </c>
      <c r="E587" s="134">
        <v>5.0449999999999999</v>
      </c>
      <c r="F587" s="135"/>
    </row>
    <row r="588" spans="1:6" x14ac:dyDescent="0.2">
      <c r="A588" s="133">
        <v>37813</v>
      </c>
      <c r="B588" s="134">
        <v>4.4050000000000002</v>
      </c>
      <c r="C588" s="134">
        <v>4.4950000000000001</v>
      </c>
      <c r="D588" s="134">
        <v>4.7300000000000004</v>
      </c>
      <c r="E588" s="134">
        <v>5.0449999999999999</v>
      </c>
      <c r="F588" s="135"/>
    </row>
    <row r="589" spans="1:6" x14ac:dyDescent="0.2">
      <c r="A589" s="133">
        <v>37816</v>
      </c>
      <c r="B589" s="134">
        <v>4.3849999999999998</v>
      </c>
      <c r="C589" s="134">
        <v>4.4749999999999996</v>
      </c>
      <c r="D589" s="134">
        <v>4.71</v>
      </c>
      <c r="E589" s="134">
        <v>5.0149999999999997</v>
      </c>
      <c r="F589" s="135"/>
    </row>
    <row r="590" spans="1:6" x14ac:dyDescent="0.2">
      <c r="A590" s="133">
        <v>37817</v>
      </c>
      <c r="B590" s="134">
        <v>4.45</v>
      </c>
      <c r="C590" s="134">
        <v>4.5449999999999999</v>
      </c>
      <c r="D590" s="134">
        <v>4.78</v>
      </c>
      <c r="E590" s="134">
        <v>5.08</v>
      </c>
      <c r="F590" s="135"/>
    </row>
    <row r="591" spans="1:6" x14ac:dyDescent="0.2">
      <c r="A591" s="133">
        <v>37818</v>
      </c>
      <c r="B591" s="134">
        <v>4.6449999999999996</v>
      </c>
      <c r="C591" s="134">
        <v>4.76</v>
      </c>
      <c r="D591" s="134">
        <v>5.0149999999999997</v>
      </c>
      <c r="E591" s="134">
        <v>5.3650000000000002</v>
      </c>
      <c r="F591" s="135"/>
    </row>
    <row r="592" spans="1:6" x14ac:dyDescent="0.2">
      <c r="A592" s="133">
        <v>37819</v>
      </c>
      <c r="B592" s="134">
        <v>4.6100000000000003</v>
      </c>
      <c r="C592" s="134">
        <v>4.7300000000000004</v>
      </c>
      <c r="D592" s="134">
        <v>4.9800000000000004</v>
      </c>
      <c r="E592" s="134">
        <v>5.3250000000000002</v>
      </c>
      <c r="F592" s="135"/>
    </row>
    <row r="593" spans="1:6" x14ac:dyDescent="0.2">
      <c r="A593" s="133">
        <v>37820</v>
      </c>
      <c r="B593" s="134">
        <v>4.58</v>
      </c>
      <c r="C593" s="134">
        <v>4.6950000000000003</v>
      </c>
      <c r="D593" s="134">
        <v>4.9450000000000003</v>
      </c>
      <c r="E593" s="134">
        <v>5.2949999999999999</v>
      </c>
      <c r="F593" s="135"/>
    </row>
    <row r="594" spans="1:6" x14ac:dyDescent="0.2">
      <c r="A594" s="133">
        <v>37823</v>
      </c>
      <c r="B594" s="134">
        <v>4.5999999999999996</v>
      </c>
      <c r="C594" s="134">
        <v>4.72</v>
      </c>
      <c r="D594" s="134">
        <v>4.9649999999999999</v>
      </c>
      <c r="E594" s="134">
        <v>5.3150000000000004</v>
      </c>
      <c r="F594" s="135"/>
    </row>
    <row r="595" spans="1:6" x14ac:dyDescent="0.2">
      <c r="A595" s="133">
        <v>37824</v>
      </c>
      <c r="B595" s="134">
        <v>4.6449999999999996</v>
      </c>
      <c r="C595" s="134">
        <v>4.7649999999999997</v>
      </c>
      <c r="D595" s="134">
        <v>5.03</v>
      </c>
      <c r="E595" s="134">
        <v>5.41</v>
      </c>
      <c r="F595" s="135"/>
    </row>
    <row r="596" spans="1:6" x14ac:dyDescent="0.2">
      <c r="A596" s="133">
        <v>37825</v>
      </c>
      <c r="B596" s="134">
        <v>4.5750000000000002</v>
      </c>
      <c r="C596" s="134">
        <v>4.6900000000000004</v>
      </c>
      <c r="D596" s="134">
        <v>4.9450000000000003</v>
      </c>
      <c r="E596" s="134">
        <v>5.3150000000000004</v>
      </c>
      <c r="F596" s="135"/>
    </row>
    <row r="597" spans="1:6" x14ac:dyDescent="0.2">
      <c r="A597" s="133">
        <v>37826</v>
      </c>
      <c r="B597" s="134">
        <v>4.5449999999999999</v>
      </c>
      <c r="C597" s="134">
        <v>4.665</v>
      </c>
      <c r="D597" s="134">
        <v>4.915</v>
      </c>
      <c r="E597" s="134">
        <v>5.2850000000000001</v>
      </c>
      <c r="F597" s="135"/>
    </row>
    <row r="598" spans="1:6" x14ac:dyDescent="0.2">
      <c r="A598" s="133">
        <v>37827</v>
      </c>
      <c r="B598" s="134">
        <v>4.62</v>
      </c>
      <c r="C598" s="134">
        <v>4.74</v>
      </c>
      <c r="D598" s="134">
        <v>5.0049999999999999</v>
      </c>
      <c r="E598" s="134">
        <v>5.3849999999999998</v>
      </c>
      <c r="F598" s="135"/>
    </row>
    <row r="599" spans="1:6" x14ac:dyDescent="0.2">
      <c r="A599" s="133">
        <v>37830</v>
      </c>
      <c r="B599" s="134">
        <v>4.6550000000000002</v>
      </c>
      <c r="C599" s="134">
        <v>4.7850000000000001</v>
      </c>
      <c r="D599" s="134">
        <v>5.0549999999999997</v>
      </c>
      <c r="E599" s="134">
        <v>5.4349999999999996</v>
      </c>
      <c r="F599" s="135"/>
    </row>
    <row r="600" spans="1:6" x14ac:dyDescent="0.2">
      <c r="A600" s="133">
        <v>37831</v>
      </c>
      <c r="B600" s="134">
        <v>4.6749999999999998</v>
      </c>
      <c r="C600" s="134">
        <v>4.8049999999999997</v>
      </c>
      <c r="D600" s="134">
        <v>5.09</v>
      </c>
      <c r="E600" s="134">
        <v>5.4850000000000003</v>
      </c>
      <c r="F600" s="135"/>
    </row>
    <row r="601" spans="1:6" x14ac:dyDescent="0.2">
      <c r="A601" s="133">
        <v>37832</v>
      </c>
      <c r="B601" s="134">
        <v>4.7149999999999999</v>
      </c>
      <c r="C601" s="134">
        <v>4.8449999999999998</v>
      </c>
      <c r="D601" s="134">
        <v>5.125</v>
      </c>
      <c r="E601" s="134">
        <v>5.5149999999999997</v>
      </c>
      <c r="F601" s="135"/>
    </row>
    <row r="602" spans="1:6" x14ac:dyDescent="0.2">
      <c r="A602" s="133">
        <v>37833</v>
      </c>
      <c r="B602" s="134">
        <v>4.6749999999999998</v>
      </c>
      <c r="C602" s="134">
        <v>4.8</v>
      </c>
      <c r="D602" s="134">
        <v>5.0650000000000004</v>
      </c>
      <c r="E602" s="134">
        <v>5.4249999999999998</v>
      </c>
      <c r="F602" s="135"/>
    </row>
    <row r="603" spans="1:6" x14ac:dyDescent="0.2">
      <c r="A603" s="133">
        <v>37834</v>
      </c>
      <c r="B603" s="134">
        <v>4.78</v>
      </c>
      <c r="C603" s="134">
        <v>4.9050000000000002</v>
      </c>
      <c r="D603" s="134">
        <v>5.18</v>
      </c>
      <c r="E603" s="134">
        <v>5.54</v>
      </c>
      <c r="F603" s="135"/>
    </row>
    <row r="604" spans="1:6" x14ac:dyDescent="0.2">
      <c r="A604" s="133">
        <v>37837</v>
      </c>
      <c r="B604" s="134">
        <v>4.7300000000000004</v>
      </c>
      <c r="C604" s="134">
        <v>4.8499999999999996</v>
      </c>
      <c r="D604" s="134">
        <v>5.0999999999999996</v>
      </c>
      <c r="E604" s="134">
        <v>5.46</v>
      </c>
      <c r="F604" s="135"/>
    </row>
    <row r="605" spans="1:6" x14ac:dyDescent="0.2">
      <c r="A605" s="133">
        <v>37838</v>
      </c>
      <c r="B605" s="134">
        <v>4.7450000000000001</v>
      </c>
      <c r="C605" s="134">
        <v>4.8550000000000004</v>
      </c>
      <c r="D605" s="134">
        <v>5.12</v>
      </c>
      <c r="E605" s="134">
        <v>5.45</v>
      </c>
      <c r="F605" s="135"/>
    </row>
    <row r="606" spans="1:6" x14ac:dyDescent="0.2">
      <c r="A606" s="133">
        <v>37839</v>
      </c>
      <c r="B606" s="134">
        <v>4.8</v>
      </c>
      <c r="C606" s="134">
        <v>4.92</v>
      </c>
      <c r="D606" s="134">
        <v>5.1749999999999998</v>
      </c>
      <c r="E606" s="134">
        <v>5.5049999999999999</v>
      </c>
      <c r="F606" s="135"/>
    </row>
    <row r="607" spans="1:6" x14ac:dyDescent="0.2">
      <c r="A607" s="133">
        <v>37840</v>
      </c>
      <c r="B607" s="134">
        <v>4.7300000000000004</v>
      </c>
      <c r="C607" s="134">
        <v>4.84</v>
      </c>
      <c r="D607" s="134">
        <v>5.0949999999999998</v>
      </c>
      <c r="E607" s="134">
        <v>5.4249999999999998</v>
      </c>
      <c r="F607" s="135"/>
    </row>
    <row r="608" spans="1:6" x14ac:dyDescent="0.2">
      <c r="A608" s="133">
        <v>37841</v>
      </c>
      <c r="B608" s="134">
        <v>4.7300000000000004</v>
      </c>
      <c r="C608" s="134">
        <v>4.835</v>
      </c>
      <c r="D608" s="134">
        <v>5.08</v>
      </c>
      <c r="E608" s="134">
        <v>5.4</v>
      </c>
      <c r="F608" s="135"/>
    </row>
    <row r="609" spans="1:6" x14ac:dyDescent="0.2">
      <c r="A609" s="133">
        <v>37844</v>
      </c>
      <c r="B609" s="134">
        <v>4.8650000000000002</v>
      </c>
      <c r="C609" s="134">
        <v>4.97</v>
      </c>
      <c r="D609" s="134">
        <v>5.2149999999999999</v>
      </c>
      <c r="E609" s="134">
        <v>5.51</v>
      </c>
      <c r="F609" s="135"/>
    </row>
    <row r="610" spans="1:6" x14ac:dyDescent="0.2">
      <c r="A610" s="133">
        <v>37845</v>
      </c>
      <c r="B610" s="134">
        <v>4.8650000000000002</v>
      </c>
      <c r="C610" s="134">
        <v>4.97</v>
      </c>
      <c r="D610" s="134">
        <v>5.22</v>
      </c>
      <c r="E610" s="134">
        <v>5.52</v>
      </c>
      <c r="F610" s="135"/>
    </row>
    <row r="611" spans="1:6" x14ac:dyDescent="0.2">
      <c r="A611" s="133">
        <v>37846</v>
      </c>
      <c r="B611" s="134">
        <v>4.8949999999999996</v>
      </c>
      <c r="C611" s="134">
        <v>5.01</v>
      </c>
      <c r="D611" s="134">
        <v>5.27</v>
      </c>
      <c r="E611" s="134">
        <v>5.6050000000000004</v>
      </c>
      <c r="F611" s="135"/>
    </row>
    <row r="612" spans="1:6" x14ac:dyDescent="0.2">
      <c r="A612" s="133">
        <v>37847</v>
      </c>
      <c r="B612" s="134">
        <v>4.93</v>
      </c>
      <c r="C612" s="134">
        <v>5.04</v>
      </c>
      <c r="D612" s="134">
        <v>5.3</v>
      </c>
      <c r="E612" s="134">
        <v>5.64</v>
      </c>
      <c r="F612" s="135"/>
    </row>
    <row r="613" spans="1:6" x14ac:dyDescent="0.2">
      <c r="A613" s="133">
        <v>37848</v>
      </c>
      <c r="B613" s="134">
        <v>4.9000000000000004</v>
      </c>
      <c r="C613" s="134">
        <v>5.01</v>
      </c>
      <c r="D613" s="134">
        <v>5.26</v>
      </c>
      <c r="E613" s="134">
        <v>5.585</v>
      </c>
      <c r="F613" s="135"/>
    </row>
    <row r="614" spans="1:6" x14ac:dyDescent="0.2">
      <c r="A614" s="133">
        <v>37851</v>
      </c>
      <c r="B614" s="134">
        <v>4.9000000000000004</v>
      </c>
      <c r="C614" s="134">
        <v>5.0049999999999999</v>
      </c>
      <c r="D614" s="134">
        <v>5.26</v>
      </c>
      <c r="E614" s="134">
        <v>5.57</v>
      </c>
      <c r="F614" s="135"/>
    </row>
    <row r="615" spans="1:6" x14ac:dyDescent="0.2">
      <c r="A615" s="133">
        <v>37852</v>
      </c>
      <c r="B615" s="134">
        <v>4.91</v>
      </c>
      <c r="C615" s="134">
        <v>5.01</v>
      </c>
      <c r="D615" s="134">
        <v>5.2549999999999999</v>
      </c>
      <c r="E615" s="134">
        <v>5.56</v>
      </c>
      <c r="F615" s="135"/>
    </row>
    <row r="616" spans="1:6" x14ac:dyDescent="0.2">
      <c r="A616" s="133">
        <v>37853</v>
      </c>
      <c r="B616" s="134">
        <v>4.8449999999999998</v>
      </c>
      <c r="C616" s="134">
        <v>4.9450000000000003</v>
      </c>
      <c r="D616" s="134">
        <v>5.18</v>
      </c>
      <c r="E616" s="134">
        <v>5.46</v>
      </c>
      <c r="F616" s="135"/>
    </row>
    <row r="617" spans="1:6" x14ac:dyDescent="0.2">
      <c r="A617" s="133">
        <v>37854</v>
      </c>
      <c r="B617" s="134">
        <v>4.88</v>
      </c>
      <c r="C617" s="134">
        <v>4.9749999999999996</v>
      </c>
      <c r="D617" s="134">
        <v>5.2149999999999999</v>
      </c>
      <c r="E617" s="134">
        <v>5.5049999999999999</v>
      </c>
      <c r="F617" s="135"/>
    </row>
    <row r="618" spans="1:6" x14ac:dyDescent="0.2">
      <c r="A618" s="133">
        <v>37855</v>
      </c>
      <c r="B618" s="134">
        <v>4.9349999999999996</v>
      </c>
      <c r="C618" s="134">
        <v>5.0350000000000001</v>
      </c>
      <c r="D618" s="134">
        <v>5.2750000000000004</v>
      </c>
      <c r="E618" s="134">
        <v>5.5549999999999997</v>
      </c>
      <c r="F618" s="135"/>
    </row>
    <row r="619" spans="1:6" x14ac:dyDescent="0.2">
      <c r="A619" s="133">
        <v>37858</v>
      </c>
      <c r="B619" s="134">
        <v>4.9400000000000004</v>
      </c>
      <c r="C619" s="134">
        <v>5.04</v>
      </c>
      <c r="D619" s="134">
        <v>5.27</v>
      </c>
      <c r="E619" s="134">
        <v>5.5350000000000001</v>
      </c>
      <c r="F619" s="135"/>
    </row>
    <row r="620" spans="1:6" x14ac:dyDescent="0.2">
      <c r="A620" s="133">
        <v>37859</v>
      </c>
      <c r="B620" s="134">
        <v>4.99</v>
      </c>
      <c r="C620" s="134">
        <v>5.0949999999999998</v>
      </c>
      <c r="D620" s="134">
        <v>5.33</v>
      </c>
      <c r="E620" s="134">
        <v>5.59</v>
      </c>
      <c r="F620" s="135"/>
    </row>
    <row r="621" spans="1:6" x14ac:dyDescent="0.2">
      <c r="A621" s="133">
        <v>37860</v>
      </c>
      <c r="B621" s="134">
        <v>4.95</v>
      </c>
      <c r="C621" s="134">
        <v>5.0549999999999997</v>
      </c>
      <c r="D621" s="134">
        <v>5.29</v>
      </c>
      <c r="E621" s="134">
        <v>5.54</v>
      </c>
      <c r="F621" s="135"/>
    </row>
    <row r="622" spans="1:6" x14ac:dyDescent="0.2">
      <c r="A622" s="133">
        <v>37861</v>
      </c>
      <c r="B622" s="134">
        <v>4.9800000000000004</v>
      </c>
      <c r="C622" s="134">
        <v>5.09</v>
      </c>
      <c r="D622" s="134">
        <v>5.3150000000000004</v>
      </c>
      <c r="E622" s="134">
        <v>5.5650000000000004</v>
      </c>
      <c r="F622" s="135"/>
    </row>
    <row r="623" spans="1:6" x14ac:dyDescent="0.2">
      <c r="A623" s="133">
        <v>37862</v>
      </c>
      <c r="B623" s="134">
        <v>4.9450000000000003</v>
      </c>
      <c r="C623" s="134">
        <v>5.05</v>
      </c>
      <c r="D623" s="134">
        <v>5.2649999999999997</v>
      </c>
      <c r="E623" s="134">
        <v>5.4850000000000003</v>
      </c>
      <c r="F623" s="135"/>
    </row>
    <row r="624" spans="1:6" x14ac:dyDescent="0.2">
      <c r="A624" s="133">
        <v>37865</v>
      </c>
      <c r="B624" s="134">
        <v>4.9800000000000004</v>
      </c>
      <c r="C624" s="134">
        <v>5.085</v>
      </c>
      <c r="D624" s="134">
        <v>5.3</v>
      </c>
      <c r="E624" s="134">
        <v>5.5250000000000004</v>
      </c>
      <c r="F624" s="135"/>
    </row>
    <row r="625" spans="1:6" x14ac:dyDescent="0.2">
      <c r="A625" s="133">
        <v>37866</v>
      </c>
      <c r="B625" s="134">
        <v>5.0750000000000002</v>
      </c>
      <c r="C625" s="134">
        <v>5.1849999999999996</v>
      </c>
      <c r="D625" s="134">
        <v>5.4050000000000002</v>
      </c>
      <c r="E625" s="134">
        <v>5.64</v>
      </c>
      <c r="F625" s="135"/>
    </row>
    <row r="626" spans="1:6" x14ac:dyDescent="0.2">
      <c r="A626" s="133">
        <v>37867</v>
      </c>
      <c r="B626" s="134">
        <v>5.1100000000000003</v>
      </c>
      <c r="C626" s="134">
        <v>5.22</v>
      </c>
      <c r="D626" s="134">
        <v>5.4349999999999996</v>
      </c>
      <c r="E626" s="134">
        <v>5.66</v>
      </c>
      <c r="F626" s="135"/>
    </row>
    <row r="627" spans="1:6" x14ac:dyDescent="0.2">
      <c r="A627" s="133">
        <v>37868</v>
      </c>
      <c r="B627" s="134">
        <v>5.12</v>
      </c>
      <c r="C627" s="134">
        <v>5.2350000000000003</v>
      </c>
      <c r="D627" s="134">
        <v>5.44</v>
      </c>
      <c r="E627" s="134">
        <v>5.66</v>
      </c>
      <c r="F627" s="135"/>
    </row>
    <row r="628" spans="1:6" x14ac:dyDescent="0.2">
      <c r="A628" s="133">
        <v>37869</v>
      </c>
      <c r="B628" s="134">
        <v>5.0949999999999998</v>
      </c>
      <c r="C628" s="134">
        <v>5.2</v>
      </c>
      <c r="D628" s="134">
        <v>5.3949999999999996</v>
      </c>
      <c r="E628" s="134">
        <v>5.5949999999999998</v>
      </c>
      <c r="F628" s="135"/>
    </row>
    <row r="629" spans="1:6" x14ac:dyDescent="0.2">
      <c r="A629" s="133">
        <v>37872</v>
      </c>
      <c r="B629" s="134">
        <v>5.0149999999999997</v>
      </c>
      <c r="C629" s="134">
        <v>5.1150000000000002</v>
      </c>
      <c r="D629" s="134">
        <v>5.2949999999999999</v>
      </c>
      <c r="E629" s="134">
        <v>5.47</v>
      </c>
      <c r="F629" s="135"/>
    </row>
    <row r="630" spans="1:6" x14ac:dyDescent="0.2">
      <c r="A630" s="133">
        <v>37873</v>
      </c>
      <c r="B630" s="134">
        <v>5.08</v>
      </c>
      <c r="C630" s="134">
        <v>5.1749999999999998</v>
      </c>
      <c r="D630" s="134">
        <v>5.36</v>
      </c>
      <c r="E630" s="134">
        <v>5.54</v>
      </c>
      <c r="F630" s="135"/>
    </row>
    <row r="631" spans="1:6" x14ac:dyDescent="0.2">
      <c r="A631" s="133">
        <v>37874</v>
      </c>
      <c r="B631" s="134">
        <v>5.0449999999999999</v>
      </c>
      <c r="C631" s="134">
        <v>5.1449999999999996</v>
      </c>
      <c r="D631" s="134">
        <v>5.32</v>
      </c>
      <c r="E631" s="134">
        <v>5.5049999999999999</v>
      </c>
      <c r="F631" s="135"/>
    </row>
    <row r="632" spans="1:6" x14ac:dyDescent="0.2">
      <c r="A632" s="133">
        <v>37875</v>
      </c>
      <c r="B632" s="134">
        <v>5.14</v>
      </c>
      <c r="C632" s="134">
        <v>5.24</v>
      </c>
      <c r="D632" s="134">
        <v>5.41</v>
      </c>
      <c r="E632" s="134">
        <v>5.57</v>
      </c>
      <c r="F632" s="135"/>
    </row>
    <row r="633" spans="1:6" x14ac:dyDescent="0.2">
      <c r="A633" s="133">
        <v>37876</v>
      </c>
      <c r="B633" s="134">
        <v>5.1550000000000002</v>
      </c>
      <c r="C633" s="134">
        <v>5.2549999999999999</v>
      </c>
      <c r="D633" s="134">
        <v>5.4249999999999998</v>
      </c>
      <c r="E633" s="134">
        <v>5.5949999999999998</v>
      </c>
      <c r="F633" s="135"/>
    </row>
    <row r="634" spans="1:6" x14ac:dyDescent="0.2">
      <c r="A634" s="133">
        <v>37879</v>
      </c>
      <c r="B634" s="134">
        <v>5.08</v>
      </c>
      <c r="C634" s="134">
        <v>5.17</v>
      </c>
      <c r="D634" s="134">
        <v>5.335</v>
      </c>
      <c r="E634" s="134">
        <v>5.5049999999999999</v>
      </c>
      <c r="F634" s="135"/>
    </row>
    <row r="635" spans="1:6" x14ac:dyDescent="0.2">
      <c r="A635" s="133">
        <v>37880</v>
      </c>
      <c r="B635" s="134">
        <v>5.0750000000000002</v>
      </c>
      <c r="C635" s="134">
        <v>5.165</v>
      </c>
      <c r="D635" s="134">
        <v>5.33</v>
      </c>
      <c r="E635" s="134">
        <v>5.54</v>
      </c>
      <c r="F635" s="135"/>
    </row>
    <row r="636" spans="1:6" x14ac:dyDescent="0.2">
      <c r="A636" s="133">
        <v>37881</v>
      </c>
      <c r="B636" s="134">
        <v>5.085</v>
      </c>
      <c r="C636" s="134">
        <v>5.1749999999999998</v>
      </c>
      <c r="D636" s="134">
        <v>5.34</v>
      </c>
      <c r="E636" s="134">
        <v>5.5650000000000004</v>
      </c>
      <c r="F636" s="135"/>
    </row>
    <row r="637" spans="1:6" x14ac:dyDescent="0.2">
      <c r="A637" s="133">
        <v>37882</v>
      </c>
      <c r="B637" s="134">
        <v>5.0599999999999996</v>
      </c>
      <c r="C637" s="134">
        <v>5.15</v>
      </c>
      <c r="D637" s="134">
        <v>5.31</v>
      </c>
      <c r="E637" s="134">
        <v>5.51</v>
      </c>
      <c r="F637" s="135"/>
    </row>
    <row r="638" spans="1:6" x14ac:dyDescent="0.2">
      <c r="A638" s="133">
        <v>37883</v>
      </c>
      <c r="B638" s="134">
        <v>5.07</v>
      </c>
      <c r="C638" s="134">
        <v>5.165</v>
      </c>
      <c r="D638" s="134">
        <v>5.3250000000000002</v>
      </c>
      <c r="E638" s="134">
        <v>5.52</v>
      </c>
      <c r="F638" s="135"/>
    </row>
    <row r="639" spans="1:6" x14ac:dyDescent="0.2">
      <c r="A639" s="133">
        <v>37886</v>
      </c>
      <c r="B639" s="134">
        <v>5.01</v>
      </c>
      <c r="C639" s="134">
        <v>5.1100000000000003</v>
      </c>
      <c r="D639" s="134">
        <v>5.2750000000000004</v>
      </c>
      <c r="E639" s="134">
        <v>5.4850000000000003</v>
      </c>
      <c r="F639" s="135"/>
    </row>
    <row r="640" spans="1:6" x14ac:dyDescent="0.2">
      <c r="A640" s="133">
        <v>37887</v>
      </c>
      <c r="B640" s="134">
        <v>4.9800000000000004</v>
      </c>
      <c r="C640" s="134">
        <v>5.08</v>
      </c>
      <c r="D640" s="134">
        <v>5.26</v>
      </c>
      <c r="E640" s="134">
        <v>5.4850000000000003</v>
      </c>
      <c r="F640" s="135"/>
    </row>
    <row r="641" spans="1:6" x14ac:dyDescent="0.2">
      <c r="A641" s="133">
        <v>37888</v>
      </c>
      <c r="B641" s="134">
        <v>4.9800000000000004</v>
      </c>
      <c r="C641" s="134">
        <v>5.0750000000000002</v>
      </c>
      <c r="D641" s="134">
        <v>5.2549999999999999</v>
      </c>
      <c r="E641" s="134">
        <v>5.4749999999999996</v>
      </c>
      <c r="F641" s="135"/>
    </row>
    <row r="642" spans="1:6" x14ac:dyDescent="0.2">
      <c r="A642" s="133">
        <v>37889</v>
      </c>
      <c r="B642" s="134">
        <v>4.9050000000000002</v>
      </c>
      <c r="C642" s="134">
        <v>5.0049999999999999</v>
      </c>
      <c r="D642" s="134">
        <v>5.18</v>
      </c>
      <c r="E642" s="134">
        <v>5.38</v>
      </c>
      <c r="F642" s="135"/>
    </row>
    <row r="643" spans="1:6" x14ac:dyDescent="0.2">
      <c r="A643" s="133">
        <v>37890</v>
      </c>
      <c r="B643" s="134">
        <v>4.915</v>
      </c>
      <c r="C643" s="134">
        <v>5.0049999999999999</v>
      </c>
      <c r="D643" s="134">
        <v>5.1749999999999998</v>
      </c>
      <c r="E643" s="134">
        <v>5.37</v>
      </c>
      <c r="F643" s="135"/>
    </row>
    <row r="644" spans="1:6" x14ac:dyDescent="0.2">
      <c r="A644" s="133">
        <v>37893</v>
      </c>
      <c r="B644" s="134">
        <v>4.8849999999999998</v>
      </c>
      <c r="C644" s="134">
        <v>4.97</v>
      </c>
      <c r="D644" s="134">
        <v>5.1349999999999998</v>
      </c>
      <c r="E644" s="134">
        <v>5.3150000000000004</v>
      </c>
      <c r="F644" s="135"/>
    </row>
    <row r="645" spans="1:6" x14ac:dyDescent="0.2">
      <c r="A645" s="133">
        <v>37894</v>
      </c>
      <c r="B645" s="134">
        <v>4.9550000000000001</v>
      </c>
      <c r="C645" s="134">
        <v>5.04</v>
      </c>
      <c r="D645" s="134">
        <v>5.2050000000000001</v>
      </c>
      <c r="E645" s="134">
        <v>5.375</v>
      </c>
      <c r="F645" s="135"/>
    </row>
    <row r="646" spans="1:6" x14ac:dyDescent="0.2">
      <c r="A646" s="133">
        <v>37895</v>
      </c>
      <c r="B646" s="134">
        <v>4.83</v>
      </c>
      <c r="C646" s="134">
        <v>4.92</v>
      </c>
      <c r="D646" s="134">
        <v>5.0750000000000002</v>
      </c>
      <c r="E646" s="134">
        <v>5.2249999999999996</v>
      </c>
      <c r="F646" s="135"/>
    </row>
    <row r="647" spans="1:6" x14ac:dyDescent="0.2">
      <c r="A647" s="133">
        <v>37896</v>
      </c>
      <c r="B647" s="134">
        <v>4.8600000000000003</v>
      </c>
      <c r="C647" s="134">
        <v>4.95</v>
      </c>
      <c r="D647" s="134">
        <v>5.1100000000000003</v>
      </c>
      <c r="E647" s="134">
        <v>5.28</v>
      </c>
      <c r="F647" s="135"/>
    </row>
    <row r="648" spans="1:6" x14ac:dyDescent="0.2">
      <c r="A648" s="133">
        <v>37897</v>
      </c>
      <c r="B648" s="134">
        <v>4.8899999999999997</v>
      </c>
      <c r="C648" s="134">
        <v>4.9800000000000004</v>
      </c>
      <c r="D648" s="134">
        <v>5.1449999999999996</v>
      </c>
      <c r="E648" s="134">
        <v>5.33</v>
      </c>
      <c r="F648" s="135"/>
    </row>
    <row r="649" spans="1:6" x14ac:dyDescent="0.2">
      <c r="A649" s="133">
        <v>37900</v>
      </c>
      <c r="B649" s="134">
        <v>5.0999999999999996</v>
      </c>
      <c r="C649" s="134">
        <v>5.1950000000000003</v>
      </c>
      <c r="D649" s="134">
        <v>5.38</v>
      </c>
      <c r="E649" s="134">
        <v>5.57</v>
      </c>
      <c r="F649" s="135"/>
    </row>
    <row r="650" spans="1:6" x14ac:dyDescent="0.2">
      <c r="A650" s="133">
        <v>37901</v>
      </c>
      <c r="B650" s="134">
        <v>5.0750000000000002</v>
      </c>
      <c r="C650" s="134">
        <v>5.17</v>
      </c>
      <c r="D650" s="134">
        <v>5.35</v>
      </c>
      <c r="E650" s="134">
        <v>5.5449999999999999</v>
      </c>
      <c r="F650" s="135"/>
    </row>
    <row r="651" spans="1:6" x14ac:dyDescent="0.2">
      <c r="A651" s="133">
        <v>37902</v>
      </c>
      <c r="B651" s="134">
        <v>5.125</v>
      </c>
      <c r="C651" s="134">
        <v>5.22</v>
      </c>
      <c r="D651" s="134">
        <v>5.3949999999999996</v>
      </c>
      <c r="E651" s="134">
        <v>5.5750000000000002</v>
      </c>
      <c r="F651" s="135"/>
    </row>
    <row r="652" spans="1:6" x14ac:dyDescent="0.2">
      <c r="A652" s="133">
        <v>37903</v>
      </c>
      <c r="B652" s="134">
        <v>5.17</v>
      </c>
      <c r="C652" s="134">
        <v>5.2750000000000004</v>
      </c>
      <c r="D652" s="134">
        <v>5.43</v>
      </c>
      <c r="E652" s="134">
        <v>5.58</v>
      </c>
      <c r="F652" s="135"/>
    </row>
    <row r="653" spans="1:6" x14ac:dyDescent="0.2">
      <c r="A653" s="133">
        <v>37904</v>
      </c>
      <c r="B653" s="134">
        <v>5.2</v>
      </c>
      <c r="C653" s="134">
        <v>5.3049999999999997</v>
      </c>
      <c r="D653" s="134">
        <v>5.4649999999999999</v>
      </c>
      <c r="E653" s="134">
        <v>5.625</v>
      </c>
      <c r="F653" s="135"/>
    </row>
    <row r="654" spans="1:6" x14ac:dyDescent="0.2">
      <c r="A654" s="133">
        <v>37907</v>
      </c>
      <c r="B654" s="134">
        <v>5.2149999999999999</v>
      </c>
      <c r="C654" s="134">
        <v>5.3250000000000002</v>
      </c>
      <c r="D654" s="134">
        <v>5.4850000000000003</v>
      </c>
      <c r="E654" s="134">
        <v>5.63</v>
      </c>
      <c r="F654" s="135"/>
    </row>
    <row r="655" spans="1:6" x14ac:dyDescent="0.2">
      <c r="A655" s="133">
        <v>37908</v>
      </c>
      <c r="B655" s="134">
        <v>5.2549999999999999</v>
      </c>
      <c r="C655" s="134">
        <v>5.3650000000000002</v>
      </c>
      <c r="D655" s="134">
        <v>5.5149999999999997</v>
      </c>
      <c r="E655" s="134">
        <v>5.6550000000000002</v>
      </c>
      <c r="F655" s="135"/>
    </row>
    <row r="656" spans="1:6" x14ac:dyDescent="0.2">
      <c r="A656" s="133">
        <v>37909</v>
      </c>
      <c r="B656" s="134">
        <v>5.25</v>
      </c>
      <c r="C656" s="134">
        <v>5.3650000000000002</v>
      </c>
      <c r="D656" s="134">
        <v>5.52</v>
      </c>
      <c r="E656" s="134">
        <v>5.66</v>
      </c>
      <c r="F656" s="135"/>
    </row>
    <row r="657" spans="1:6" x14ac:dyDescent="0.2">
      <c r="A657" s="133">
        <v>37910</v>
      </c>
      <c r="B657" s="134">
        <v>5.2949999999999999</v>
      </c>
      <c r="C657" s="134">
        <v>5.42</v>
      </c>
      <c r="D657" s="134">
        <v>5.57</v>
      </c>
      <c r="E657" s="134">
        <v>5.6950000000000003</v>
      </c>
      <c r="F657" s="135"/>
    </row>
    <row r="658" spans="1:6" x14ac:dyDescent="0.2">
      <c r="A658" s="133">
        <v>37911</v>
      </c>
      <c r="B658" s="134">
        <v>5.36</v>
      </c>
      <c r="C658" s="134">
        <v>5.4850000000000003</v>
      </c>
      <c r="D658" s="134">
        <v>5.64</v>
      </c>
      <c r="E658" s="134">
        <v>5.78</v>
      </c>
      <c r="F658" s="135"/>
    </row>
    <row r="659" spans="1:6" x14ac:dyDescent="0.2">
      <c r="A659" s="133">
        <v>37914</v>
      </c>
      <c r="B659" s="134">
        <v>5.38</v>
      </c>
      <c r="C659" s="134">
        <v>5.51</v>
      </c>
      <c r="D659" s="134">
        <v>5.65</v>
      </c>
      <c r="E659" s="134">
        <v>5.7649999999999997</v>
      </c>
      <c r="F659" s="135"/>
    </row>
    <row r="660" spans="1:6" x14ac:dyDescent="0.2">
      <c r="A660" s="133">
        <v>37915</v>
      </c>
      <c r="B660" s="134">
        <v>5.35</v>
      </c>
      <c r="C660" s="134">
        <v>5.48</v>
      </c>
      <c r="D660" s="134">
        <v>5.6150000000000002</v>
      </c>
      <c r="E660" s="134">
        <v>5.7249999999999996</v>
      </c>
      <c r="F660" s="135"/>
    </row>
    <row r="661" spans="1:6" x14ac:dyDescent="0.2">
      <c r="A661" s="133">
        <v>37916</v>
      </c>
      <c r="B661" s="134">
        <v>5.29</v>
      </c>
      <c r="C661" s="134">
        <v>5.41</v>
      </c>
      <c r="D661" s="134">
        <v>5.5449999999999999</v>
      </c>
      <c r="E661" s="134">
        <v>5.6550000000000002</v>
      </c>
      <c r="F661" s="135"/>
    </row>
    <row r="662" spans="1:6" x14ac:dyDescent="0.2">
      <c r="A662" s="133">
        <v>37917</v>
      </c>
      <c r="B662" s="134">
        <v>5.2350000000000003</v>
      </c>
      <c r="C662" s="134">
        <v>5.3550000000000004</v>
      </c>
      <c r="D662" s="134">
        <v>5.48</v>
      </c>
      <c r="E662" s="134">
        <v>5.58</v>
      </c>
      <c r="F662" s="135"/>
    </row>
    <row r="663" spans="1:6" x14ac:dyDescent="0.2">
      <c r="A663" s="133">
        <v>37918</v>
      </c>
      <c r="B663" s="134">
        <v>5.28</v>
      </c>
      <c r="C663" s="134">
        <v>5.415</v>
      </c>
      <c r="D663" s="134">
        <v>5.5449999999999999</v>
      </c>
      <c r="E663" s="134">
        <v>5.65</v>
      </c>
      <c r="F663" s="135"/>
    </row>
    <row r="664" spans="1:6" x14ac:dyDescent="0.2">
      <c r="A664" s="133">
        <v>37921</v>
      </c>
      <c r="B664" s="134">
        <v>5.31</v>
      </c>
      <c r="C664" s="134">
        <v>5.4450000000000003</v>
      </c>
      <c r="D664" s="134">
        <v>5.57</v>
      </c>
      <c r="E664" s="134">
        <v>5.67</v>
      </c>
      <c r="F664" s="135"/>
    </row>
    <row r="665" spans="1:6" x14ac:dyDescent="0.2">
      <c r="A665" s="133">
        <v>37922</v>
      </c>
      <c r="B665" s="134">
        <v>5.34</v>
      </c>
      <c r="C665" s="134">
        <v>5.48</v>
      </c>
      <c r="D665" s="134">
        <v>5.625</v>
      </c>
      <c r="E665" s="134">
        <v>5.7249999999999996</v>
      </c>
      <c r="F665" s="135"/>
    </row>
    <row r="666" spans="1:6" x14ac:dyDescent="0.2">
      <c r="A666" s="133">
        <v>37923</v>
      </c>
      <c r="B666" s="134">
        <v>5.2549999999999999</v>
      </c>
      <c r="C666" s="134">
        <v>5.3949999999999996</v>
      </c>
      <c r="D666" s="134">
        <v>5.53</v>
      </c>
      <c r="E666" s="134">
        <v>5.625</v>
      </c>
      <c r="F666" s="135"/>
    </row>
    <row r="667" spans="1:6" x14ac:dyDescent="0.2">
      <c r="A667" s="133">
        <v>37924</v>
      </c>
      <c r="B667" s="134">
        <v>5.3250000000000002</v>
      </c>
      <c r="C667" s="134">
        <v>5.4649999999999999</v>
      </c>
      <c r="D667" s="134">
        <v>5.5949999999999998</v>
      </c>
      <c r="E667" s="134">
        <v>5.6950000000000003</v>
      </c>
      <c r="F667" s="135"/>
    </row>
    <row r="668" spans="1:6" x14ac:dyDescent="0.2">
      <c r="A668" s="133">
        <v>37925</v>
      </c>
      <c r="B668" s="134">
        <v>5.3849999999999998</v>
      </c>
      <c r="C668" s="134">
        <v>5.53</v>
      </c>
      <c r="D668" s="134">
        <v>5.665</v>
      </c>
      <c r="E668" s="134">
        <v>5.76</v>
      </c>
      <c r="F668" s="135"/>
    </row>
    <row r="669" spans="1:6" x14ac:dyDescent="0.2">
      <c r="A669" s="133">
        <v>37928</v>
      </c>
      <c r="B669" s="134">
        <v>5.4550000000000001</v>
      </c>
      <c r="C669" s="134">
        <v>5.5949999999999998</v>
      </c>
      <c r="D669" s="134">
        <v>5.7149999999999999</v>
      </c>
      <c r="E669" s="134">
        <v>5.7949999999999999</v>
      </c>
      <c r="F669" s="135"/>
    </row>
    <row r="670" spans="1:6" x14ac:dyDescent="0.2">
      <c r="A670" s="133">
        <v>37929</v>
      </c>
      <c r="B670" s="134">
        <v>5.45</v>
      </c>
      <c r="C670" s="134">
        <v>5.5949999999999998</v>
      </c>
      <c r="D670" s="134">
        <v>5.72</v>
      </c>
      <c r="E670" s="134">
        <v>5.81</v>
      </c>
      <c r="F670" s="135"/>
    </row>
    <row r="671" spans="1:6" x14ac:dyDescent="0.2">
      <c r="A671" s="133">
        <v>37930</v>
      </c>
      <c r="B671" s="134">
        <v>5.57</v>
      </c>
      <c r="C671" s="134">
        <v>5.6950000000000003</v>
      </c>
      <c r="D671" s="134">
        <v>5.7750000000000004</v>
      </c>
      <c r="E671" s="134">
        <v>5.82</v>
      </c>
      <c r="F671" s="135"/>
    </row>
    <row r="672" spans="1:6" x14ac:dyDescent="0.2">
      <c r="A672" s="133">
        <v>37931</v>
      </c>
      <c r="B672" s="134">
        <v>5.62</v>
      </c>
      <c r="C672" s="134">
        <v>5.7450000000000001</v>
      </c>
      <c r="D672" s="134">
        <v>5.835</v>
      </c>
      <c r="E672" s="134">
        <v>5.89</v>
      </c>
      <c r="F672" s="135"/>
    </row>
    <row r="673" spans="1:6" x14ac:dyDescent="0.2">
      <c r="A673" s="133">
        <v>37932</v>
      </c>
      <c r="B673" s="134">
        <v>5.6550000000000002</v>
      </c>
      <c r="C673" s="134">
        <v>5.7750000000000004</v>
      </c>
      <c r="D673" s="134">
        <v>5.8650000000000002</v>
      </c>
      <c r="E673" s="134">
        <v>5.9249999999999998</v>
      </c>
      <c r="F673" s="135"/>
    </row>
    <row r="674" spans="1:6" x14ac:dyDescent="0.2">
      <c r="A674" s="133">
        <v>37935</v>
      </c>
      <c r="B674" s="134">
        <v>5.665</v>
      </c>
      <c r="C674" s="134">
        <v>5.79</v>
      </c>
      <c r="D674" s="134">
        <v>5.88</v>
      </c>
      <c r="E674" s="134">
        <v>5.9450000000000003</v>
      </c>
      <c r="F674" s="135"/>
    </row>
    <row r="675" spans="1:6" x14ac:dyDescent="0.2">
      <c r="A675" s="133">
        <v>37936</v>
      </c>
      <c r="B675" s="134">
        <v>5.64</v>
      </c>
      <c r="C675" s="134">
        <v>5.76</v>
      </c>
      <c r="D675" s="134">
        <v>5.86</v>
      </c>
      <c r="E675" s="134">
        <v>5.92</v>
      </c>
      <c r="F675" s="135"/>
    </row>
    <row r="676" spans="1:6" x14ac:dyDescent="0.2">
      <c r="A676" s="133">
        <v>37937</v>
      </c>
      <c r="B676" s="134">
        <v>5.6449999999999996</v>
      </c>
      <c r="C676" s="134">
        <v>5.76</v>
      </c>
      <c r="D676" s="134">
        <v>5.8650000000000002</v>
      </c>
      <c r="E676" s="134">
        <v>5.9249999999999998</v>
      </c>
      <c r="F676" s="135"/>
    </row>
    <row r="677" spans="1:6" x14ac:dyDescent="0.2">
      <c r="A677" s="133">
        <v>37938</v>
      </c>
      <c r="B677" s="134">
        <v>5.6749999999999998</v>
      </c>
      <c r="C677" s="134">
        <v>5.79</v>
      </c>
      <c r="D677" s="134">
        <v>5.8949999999999996</v>
      </c>
      <c r="E677" s="134">
        <v>5.95</v>
      </c>
      <c r="F677" s="135"/>
    </row>
    <row r="678" spans="1:6" x14ac:dyDescent="0.2">
      <c r="A678" s="133">
        <v>37939</v>
      </c>
      <c r="B678" s="134">
        <v>5.67</v>
      </c>
      <c r="C678" s="134">
        <v>5.78</v>
      </c>
      <c r="D678" s="134">
        <v>5.87</v>
      </c>
      <c r="E678" s="134">
        <v>5.9050000000000002</v>
      </c>
      <c r="F678" s="135"/>
    </row>
    <row r="679" spans="1:6" x14ac:dyDescent="0.2">
      <c r="A679" s="133">
        <v>37942</v>
      </c>
      <c r="B679" s="134">
        <v>5.62</v>
      </c>
      <c r="C679" s="134">
        <v>5.72</v>
      </c>
      <c r="D679" s="134">
        <v>5.8150000000000004</v>
      </c>
      <c r="E679" s="134">
        <v>5.85</v>
      </c>
      <c r="F679" s="135"/>
    </row>
    <row r="680" spans="1:6" x14ac:dyDescent="0.2">
      <c r="A680" s="133">
        <v>37943</v>
      </c>
      <c r="B680" s="134">
        <v>5.6449999999999996</v>
      </c>
      <c r="C680" s="134">
        <v>5.7450000000000001</v>
      </c>
      <c r="D680" s="134">
        <v>5.84</v>
      </c>
      <c r="E680" s="134">
        <v>5.88</v>
      </c>
      <c r="F680" s="135"/>
    </row>
    <row r="681" spans="1:6" x14ac:dyDescent="0.2">
      <c r="A681" s="133">
        <v>37944</v>
      </c>
      <c r="B681" s="134">
        <v>5.5750000000000002</v>
      </c>
      <c r="C681" s="134">
        <v>5.66</v>
      </c>
      <c r="D681" s="134">
        <v>5.75</v>
      </c>
      <c r="E681" s="134">
        <v>5.78</v>
      </c>
      <c r="F681" s="135"/>
    </row>
    <row r="682" spans="1:6" x14ac:dyDescent="0.2">
      <c r="A682" s="133">
        <v>37945</v>
      </c>
      <c r="B682" s="134">
        <v>5.63</v>
      </c>
      <c r="C682" s="134">
        <v>5.72</v>
      </c>
      <c r="D682" s="134">
        <v>5.82</v>
      </c>
      <c r="E682" s="134">
        <v>5.8550000000000004</v>
      </c>
      <c r="F682" s="135"/>
    </row>
    <row r="683" spans="1:6" x14ac:dyDescent="0.2">
      <c r="A683" s="133">
        <v>37946</v>
      </c>
      <c r="B683" s="134">
        <v>5.58</v>
      </c>
      <c r="C683" s="134">
        <v>5.665</v>
      </c>
      <c r="D683" s="134">
        <v>5.7649999999999997</v>
      </c>
      <c r="E683" s="134">
        <v>5.8049999999999997</v>
      </c>
      <c r="F683" s="135"/>
    </row>
    <row r="684" spans="1:6" x14ac:dyDescent="0.2">
      <c r="A684" s="133">
        <v>37949</v>
      </c>
      <c r="B684" s="134">
        <v>5.6050000000000004</v>
      </c>
      <c r="C684" s="134">
        <v>5.69</v>
      </c>
      <c r="D684" s="134">
        <v>5.7850000000000001</v>
      </c>
      <c r="E684" s="134">
        <v>5.82</v>
      </c>
      <c r="F684" s="135"/>
    </row>
    <row r="685" spans="1:6" x14ac:dyDescent="0.2">
      <c r="A685" s="133">
        <v>37950</v>
      </c>
      <c r="B685" s="134">
        <v>5.66</v>
      </c>
      <c r="C685" s="134">
        <v>5.7549999999999999</v>
      </c>
      <c r="D685" s="134">
        <v>5.85</v>
      </c>
      <c r="E685" s="134">
        <v>5.875</v>
      </c>
      <c r="F685" s="135"/>
    </row>
    <row r="686" spans="1:6" x14ac:dyDescent="0.2">
      <c r="A686" s="133">
        <v>37951</v>
      </c>
      <c r="B686" s="134">
        <v>5.6349999999999998</v>
      </c>
      <c r="C686" s="134">
        <v>5.74</v>
      </c>
      <c r="D686" s="134">
        <v>5.82</v>
      </c>
      <c r="E686" s="134">
        <v>5.8449999999999998</v>
      </c>
      <c r="F686" s="135"/>
    </row>
    <row r="687" spans="1:6" x14ac:dyDescent="0.2">
      <c r="A687" s="133">
        <v>37952</v>
      </c>
      <c r="B687" s="134">
        <v>5.7149999999999999</v>
      </c>
      <c r="C687" s="134">
        <v>5.8250000000000002</v>
      </c>
      <c r="D687" s="134">
        <v>5.91</v>
      </c>
      <c r="E687" s="134">
        <v>5.94</v>
      </c>
      <c r="F687" s="135"/>
    </row>
    <row r="688" spans="1:6" x14ac:dyDescent="0.2">
      <c r="A688" s="133">
        <v>37953</v>
      </c>
      <c r="B688" s="134">
        <v>5.72</v>
      </c>
      <c r="C688" s="134">
        <v>5.83</v>
      </c>
      <c r="D688" s="134">
        <v>5.915</v>
      </c>
      <c r="E688" s="134">
        <v>5.9450000000000003</v>
      </c>
      <c r="F688" s="135"/>
    </row>
    <row r="689" spans="1:6" x14ac:dyDescent="0.2">
      <c r="A689" s="133">
        <v>37956</v>
      </c>
      <c r="B689" s="134">
        <v>5.7549999999999999</v>
      </c>
      <c r="C689" s="134">
        <v>5.87</v>
      </c>
      <c r="D689" s="134">
        <v>5.96</v>
      </c>
      <c r="E689" s="134">
        <v>5.99</v>
      </c>
      <c r="F689" s="135"/>
    </row>
    <row r="690" spans="1:6" x14ac:dyDescent="0.2">
      <c r="A690" s="133">
        <v>37957</v>
      </c>
      <c r="B690" s="134">
        <v>5.7050000000000001</v>
      </c>
      <c r="C690" s="134">
        <v>5.82</v>
      </c>
      <c r="D690" s="134">
        <v>5.91</v>
      </c>
      <c r="E690" s="134">
        <v>5.9550000000000001</v>
      </c>
      <c r="F690" s="135"/>
    </row>
    <row r="691" spans="1:6" x14ac:dyDescent="0.2">
      <c r="A691" s="133">
        <v>37958</v>
      </c>
      <c r="B691" s="134">
        <v>5.71</v>
      </c>
      <c r="C691" s="134">
        <v>5.82</v>
      </c>
      <c r="D691" s="134">
        <v>5.91</v>
      </c>
      <c r="E691" s="134">
        <v>5.9349999999999996</v>
      </c>
      <c r="F691" s="135"/>
    </row>
    <row r="692" spans="1:6" x14ac:dyDescent="0.2">
      <c r="A692" s="133">
        <v>37959</v>
      </c>
      <c r="B692" s="134">
        <v>5.71</v>
      </c>
      <c r="C692" s="134">
        <v>5.8049999999999997</v>
      </c>
      <c r="D692" s="134">
        <v>5.9</v>
      </c>
      <c r="E692" s="134">
        <v>5.94</v>
      </c>
      <c r="F692" s="135"/>
    </row>
    <row r="693" spans="1:6" x14ac:dyDescent="0.2">
      <c r="A693" s="133">
        <v>37960</v>
      </c>
      <c r="B693" s="134">
        <v>5.6349999999999998</v>
      </c>
      <c r="C693" s="134">
        <v>5.73</v>
      </c>
      <c r="D693" s="134">
        <v>5.8250000000000002</v>
      </c>
      <c r="E693" s="134">
        <v>5.85</v>
      </c>
      <c r="F693" s="135"/>
    </row>
    <row r="694" spans="1:6" x14ac:dyDescent="0.2">
      <c r="A694" s="133">
        <v>37963</v>
      </c>
      <c r="B694" s="134">
        <v>5.5149999999999997</v>
      </c>
      <c r="C694" s="134">
        <v>5.6050000000000004</v>
      </c>
      <c r="D694" s="134">
        <v>5.68</v>
      </c>
      <c r="E694" s="134">
        <v>5.7</v>
      </c>
      <c r="F694" s="135"/>
    </row>
    <row r="695" spans="1:6" x14ac:dyDescent="0.2">
      <c r="A695" s="133">
        <v>37964</v>
      </c>
      <c r="B695" s="134">
        <v>5.5350000000000001</v>
      </c>
      <c r="C695" s="134">
        <v>5.63</v>
      </c>
      <c r="D695" s="134">
        <v>5.72</v>
      </c>
      <c r="E695" s="134">
        <v>5.7549999999999999</v>
      </c>
      <c r="F695" s="135"/>
    </row>
    <row r="696" spans="1:6" x14ac:dyDescent="0.2">
      <c r="A696" s="133">
        <v>37965</v>
      </c>
      <c r="B696" s="134">
        <v>5.58</v>
      </c>
      <c r="C696" s="134">
        <v>5.6749999999999998</v>
      </c>
      <c r="D696" s="134">
        <v>5.8</v>
      </c>
      <c r="E696" s="134">
        <v>5.86</v>
      </c>
      <c r="F696" s="135"/>
    </row>
    <row r="697" spans="1:6" x14ac:dyDescent="0.2">
      <c r="A697" s="133">
        <v>37966</v>
      </c>
      <c r="B697" s="134">
        <v>5.5549999999999997</v>
      </c>
      <c r="C697" s="134">
        <v>5.6449999999999996</v>
      </c>
      <c r="D697" s="134">
        <v>5.7850000000000001</v>
      </c>
      <c r="E697" s="134">
        <v>5.8550000000000004</v>
      </c>
      <c r="F697" s="135"/>
    </row>
    <row r="698" spans="1:6" x14ac:dyDescent="0.2">
      <c r="A698" s="133">
        <v>37967</v>
      </c>
      <c r="B698" s="134">
        <v>5.49</v>
      </c>
      <c r="C698" s="134">
        <v>5.585</v>
      </c>
      <c r="D698" s="134">
        <v>5.7249999999999996</v>
      </c>
      <c r="E698" s="134">
        <v>5.8</v>
      </c>
      <c r="F698" s="135"/>
    </row>
    <row r="699" spans="1:6" x14ac:dyDescent="0.2">
      <c r="A699" s="133">
        <v>37970</v>
      </c>
      <c r="B699" s="134">
        <v>5.51</v>
      </c>
      <c r="C699" s="134">
        <v>5.6050000000000004</v>
      </c>
      <c r="D699" s="134">
        <v>5.77</v>
      </c>
      <c r="E699" s="134">
        <v>5.85</v>
      </c>
      <c r="F699" s="135"/>
    </row>
    <row r="700" spans="1:6" x14ac:dyDescent="0.2">
      <c r="A700" s="133">
        <v>37971</v>
      </c>
      <c r="B700" s="134">
        <v>5.4450000000000003</v>
      </c>
      <c r="C700" s="134">
        <v>5.53</v>
      </c>
      <c r="D700" s="134">
        <v>5.7050000000000001</v>
      </c>
      <c r="E700" s="134">
        <v>5.7750000000000004</v>
      </c>
      <c r="F700" s="135"/>
    </row>
    <row r="701" spans="1:6" x14ac:dyDescent="0.2">
      <c r="A701" s="133">
        <v>37972</v>
      </c>
      <c r="B701" s="134">
        <v>5.3550000000000004</v>
      </c>
      <c r="C701" s="134">
        <v>5.4349999999999996</v>
      </c>
      <c r="D701" s="134">
        <v>5.6050000000000004</v>
      </c>
      <c r="E701" s="134">
        <v>5.67</v>
      </c>
      <c r="F701" s="135"/>
    </row>
    <row r="702" spans="1:6" x14ac:dyDescent="0.2">
      <c r="A702" s="133">
        <v>37973</v>
      </c>
      <c r="B702" s="134">
        <v>5.3550000000000004</v>
      </c>
      <c r="C702" s="134">
        <v>5.43</v>
      </c>
      <c r="D702" s="134">
        <v>5.6050000000000004</v>
      </c>
      <c r="E702" s="134">
        <v>5.665</v>
      </c>
      <c r="F702" s="135"/>
    </row>
    <row r="703" spans="1:6" x14ac:dyDescent="0.2">
      <c r="A703" s="133">
        <v>37974</v>
      </c>
      <c r="B703" s="134">
        <v>5.34</v>
      </c>
      <c r="C703" s="134">
        <v>5.415</v>
      </c>
      <c r="D703" s="134">
        <v>5.585</v>
      </c>
      <c r="E703" s="134">
        <v>5.65</v>
      </c>
      <c r="F703" s="135"/>
    </row>
    <row r="704" spans="1:6" x14ac:dyDescent="0.2">
      <c r="A704" s="133">
        <v>37977</v>
      </c>
      <c r="B704" s="134">
        <v>5.3250000000000002</v>
      </c>
      <c r="C704" s="134">
        <v>5.4</v>
      </c>
      <c r="D704" s="134">
        <v>5.5650000000000004</v>
      </c>
      <c r="E704" s="134">
        <v>5.625</v>
      </c>
      <c r="F704" s="135"/>
    </row>
    <row r="705" spans="1:6" x14ac:dyDescent="0.2">
      <c r="A705" s="133">
        <v>37978</v>
      </c>
      <c r="B705" s="134">
        <v>5.3150000000000004</v>
      </c>
      <c r="C705" s="134">
        <v>5.39</v>
      </c>
      <c r="D705" s="134">
        <v>5.56</v>
      </c>
      <c r="E705" s="134">
        <v>5.62</v>
      </c>
      <c r="F705" s="135"/>
    </row>
    <row r="706" spans="1:6" x14ac:dyDescent="0.2">
      <c r="A706" s="133">
        <v>37979</v>
      </c>
      <c r="B706" s="134">
        <v>5.3550000000000004</v>
      </c>
      <c r="C706" s="134">
        <v>5.43</v>
      </c>
      <c r="D706" s="134">
        <v>5.6050000000000004</v>
      </c>
      <c r="E706" s="134">
        <v>5.6749999999999998</v>
      </c>
      <c r="F706" s="135"/>
    </row>
    <row r="707" spans="1:6" x14ac:dyDescent="0.2">
      <c r="A707" s="133">
        <v>37984</v>
      </c>
      <c r="B707" s="134">
        <v>5.2949999999999999</v>
      </c>
      <c r="C707" s="134">
        <v>5.375</v>
      </c>
      <c r="D707" s="134">
        <v>5.5250000000000004</v>
      </c>
      <c r="E707" s="134">
        <v>5.57</v>
      </c>
      <c r="F707" s="135"/>
    </row>
    <row r="708" spans="1:6" x14ac:dyDescent="0.2">
      <c r="A708" s="133">
        <v>37985</v>
      </c>
      <c r="B708" s="134">
        <v>5.2949999999999999</v>
      </c>
      <c r="C708" s="134">
        <v>5.375</v>
      </c>
      <c r="D708" s="134">
        <v>5.53</v>
      </c>
      <c r="E708" s="134">
        <v>5.57</v>
      </c>
      <c r="F708" s="135"/>
    </row>
    <row r="709" spans="1:6" x14ac:dyDescent="0.2">
      <c r="A709" s="133">
        <v>37986</v>
      </c>
      <c r="B709" s="134">
        <v>5.31</v>
      </c>
      <c r="C709" s="134">
        <v>5.3849999999999998</v>
      </c>
      <c r="D709" s="134">
        <v>5.5449999999999999</v>
      </c>
      <c r="E709" s="134">
        <v>5.5949999999999998</v>
      </c>
      <c r="F709" s="135"/>
    </row>
    <row r="710" spans="1:6" x14ac:dyDescent="0.2">
      <c r="A710" s="133">
        <v>37988</v>
      </c>
      <c r="B710" s="134">
        <v>5.4050000000000002</v>
      </c>
      <c r="C710" s="134">
        <v>5.48</v>
      </c>
      <c r="D710" s="134">
        <v>5.6349999999999998</v>
      </c>
      <c r="E710" s="134">
        <v>5.67</v>
      </c>
      <c r="F710" s="135"/>
    </row>
    <row r="711" spans="1:6" x14ac:dyDescent="0.2">
      <c r="A711" s="133">
        <v>37991</v>
      </c>
      <c r="B711" s="134">
        <v>5.47</v>
      </c>
      <c r="C711" s="134">
        <v>5.56</v>
      </c>
      <c r="D711" s="134">
        <v>5.7350000000000003</v>
      </c>
      <c r="E711" s="134">
        <v>5.79</v>
      </c>
      <c r="F711" s="135"/>
    </row>
    <row r="712" spans="1:6" x14ac:dyDescent="0.2">
      <c r="A712" s="133">
        <v>37992</v>
      </c>
      <c r="B712" s="134">
        <v>5.5149999999999997</v>
      </c>
      <c r="C712" s="134">
        <v>5.6</v>
      </c>
      <c r="D712" s="134">
        <v>5.7750000000000004</v>
      </c>
      <c r="E712" s="134">
        <v>5.85</v>
      </c>
      <c r="F712" s="135"/>
    </row>
    <row r="713" spans="1:6" x14ac:dyDescent="0.2">
      <c r="A713" s="133">
        <v>37993</v>
      </c>
      <c r="B713" s="134">
        <v>5.4749999999999996</v>
      </c>
      <c r="C713" s="134">
        <v>5.56</v>
      </c>
      <c r="D713" s="134">
        <v>5.72</v>
      </c>
      <c r="E713" s="134">
        <v>5.78</v>
      </c>
      <c r="F713" s="135"/>
    </row>
    <row r="714" spans="1:6" x14ac:dyDescent="0.2">
      <c r="A714" s="133">
        <v>37994</v>
      </c>
      <c r="B714" s="134">
        <v>5.5</v>
      </c>
      <c r="C714" s="134">
        <v>5.58</v>
      </c>
      <c r="D714" s="134">
        <v>5.75</v>
      </c>
      <c r="E714" s="134">
        <v>5.8150000000000004</v>
      </c>
      <c r="F714" s="135"/>
    </row>
    <row r="715" spans="1:6" x14ac:dyDescent="0.2">
      <c r="A715" s="133">
        <v>37995</v>
      </c>
      <c r="B715" s="134">
        <v>5.49</v>
      </c>
      <c r="C715" s="134">
        <v>5.57</v>
      </c>
      <c r="D715" s="134">
        <v>5.7450000000000001</v>
      </c>
      <c r="E715" s="134">
        <v>5.81</v>
      </c>
      <c r="F715" s="135"/>
    </row>
    <row r="716" spans="1:6" x14ac:dyDescent="0.2">
      <c r="A716" s="133">
        <v>37998</v>
      </c>
      <c r="B716" s="134">
        <v>5.3150000000000004</v>
      </c>
      <c r="C716" s="134">
        <v>5.39</v>
      </c>
      <c r="D716" s="134">
        <v>5.5449999999999999</v>
      </c>
      <c r="E716" s="134">
        <v>5.6</v>
      </c>
      <c r="F716" s="135"/>
    </row>
    <row r="717" spans="1:6" x14ac:dyDescent="0.2">
      <c r="A717" s="133">
        <v>37999</v>
      </c>
      <c r="B717" s="134">
        <v>5.32</v>
      </c>
      <c r="C717" s="134">
        <v>5.3949999999999996</v>
      </c>
      <c r="D717" s="134">
        <v>5.5549999999999997</v>
      </c>
      <c r="E717" s="134">
        <v>5.62</v>
      </c>
      <c r="F717" s="135"/>
    </row>
    <row r="718" spans="1:6" x14ac:dyDescent="0.2">
      <c r="A718" s="133">
        <v>38000</v>
      </c>
      <c r="B718" s="134">
        <v>5.2649999999999997</v>
      </c>
      <c r="C718" s="134">
        <v>5.335</v>
      </c>
      <c r="D718" s="134">
        <v>5.49</v>
      </c>
      <c r="E718" s="134">
        <v>5.55</v>
      </c>
      <c r="F718" s="135"/>
    </row>
    <row r="719" spans="1:6" x14ac:dyDescent="0.2">
      <c r="A719" s="133">
        <v>38001</v>
      </c>
      <c r="B719" s="134">
        <v>5.28</v>
      </c>
      <c r="C719" s="134">
        <v>5.35</v>
      </c>
      <c r="D719" s="134">
        <v>5.5049999999999999</v>
      </c>
      <c r="E719" s="134">
        <v>5.5549999999999997</v>
      </c>
      <c r="F719" s="135"/>
    </row>
    <row r="720" spans="1:6" x14ac:dyDescent="0.2">
      <c r="A720" s="133">
        <v>38002</v>
      </c>
      <c r="B720" s="134">
        <v>5.3049999999999997</v>
      </c>
      <c r="C720" s="134">
        <v>5.375</v>
      </c>
      <c r="D720" s="134">
        <v>5.5350000000000001</v>
      </c>
      <c r="E720" s="134">
        <v>5.58</v>
      </c>
      <c r="F720" s="135"/>
    </row>
    <row r="721" spans="1:6" x14ac:dyDescent="0.2">
      <c r="A721" s="133">
        <v>38005</v>
      </c>
      <c r="B721" s="134">
        <v>5.35</v>
      </c>
      <c r="C721" s="134">
        <v>5.4249999999999998</v>
      </c>
      <c r="D721" s="134">
        <v>5.585</v>
      </c>
      <c r="E721" s="134">
        <v>5.6449999999999996</v>
      </c>
      <c r="F721" s="135"/>
    </row>
    <row r="722" spans="1:6" x14ac:dyDescent="0.2">
      <c r="A722" s="133">
        <v>38006</v>
      </c>
      <c r="B722" s="134">
        <v>5.38</v>
      </c>
      <c r="C722" s="134">
        <v>5.4450000000000003</v>
      </c>
      <c r="D722" s="134">
        <v>5.625</v>
      </c>
      <c r="E722" s="134">
        <v>5.69</v>
      </c>
      <c r="F722" s="135"/>
    </row>
    <row r="723" spans="1:6" x14ac:dyDescent="0.2">
      <c r="A723" s="133">
        <v>38007</v>
      </c>
      <c r="B723" s="134">
        <v>5.34</v>
      </c>
      <c r="C723" s="134">
        <v>5.4050000000000002</v>
      </c>
      <c r="D723" s="134">
        <v>5.59</v>
      </c>
      <c r="E723" s="134">
        <v>5.665</v>
      </c>
      <c r="F723" s="135"/>
    </row>
    <row r="724" spans="1:6" x14ac:dyDescent="0.2">
      <c r="A724" s="133">
        <v>38008</v>
      </c>
      <c r="B724" s="134">
        <v>5.3250000000000002</v>
      </c>
      <c r="C724" s="134">
        <v>5.3949999999999996</v>
      </c>
      <c r="D724" s="134">
        <v>5.57</v>
      </c>
      <c r="E724" s="134">
        <v>5.64</v>
      </c>
      <c r="F724" s="135"/>
    </row>
    <row r="725" spans="1:6" x14ac:dyDescent="0.2">
      <c r="A725" s="133">
        <v>38009</v>
      </c>
      <c r="B725" s="134">
        <v>5.27</v>
      </c>
      <c r="C725" s="134">
        <v>5.34</v>
      </c>
      <c r="D725" s="134">
        <v>5.51</v>
      </c>
      <c r="E725" s="134">
        <v>5.585</v>
      </c>
      <c r="F725" s="135"/>
    </row>
    <row r="726" spans="1:6" x14ac:dyDescent="0.2">
      <c r="A726" s="133">
        <v>38013</v>
      </c>
      <c r="B726" s="134">
        <v>5.42</v>
      </c>
      <c r="C726" s="134">
        <v>5.49</v>
      </c>
      <c r="D726" s="134">
        <v>5.6950000000000003</v>
      </c>
      <c r="E726" s="134">
        <v>5.8</v>
      </c>
      <c r="F726" s="135"/>
    </row>
    <row r="727" spans="1:6" x14ac:dyDescent="0.2">
      <c r="A727" s="133">
        <v>38014</v>
      </c>
      <c r="B727" s="134">
        <v>5.35</v>
      </c>
      <c r="C727" s="134">
        <v>5.4249999999999998</v>
      </c>
      <c r="D727" s="134">
        <v>5.62</v>
      </c>
      <c r="E727" s="134">
        <v>5.7149999999999999</v>
      </c>
      <c r="F727" s="135"/>
    </row>
    <row r="728" spans="1:6" x14ac:dyDescent="0.2">
      <c r="A728" s="133">
        <v>38015</v>
      </c>
      <c r="B728" s="134">
        <v>5.4850000000000003</v>
      </c>
      <c r="C728" s="134">
        <v>5.56</v>
      </c>
      <c r="D728" s="134">
        <v>5.7450000000000001</v>
      </c>
      <c r="E728" s="134">
        <v>5.8250000000000002</v>
      </c>
      <c r="F728" s="135"/>
    </row>
    <row r="729" spans="1:6" x14ac:dyDescent="0.2">
      <c r="A729" s="133">
        <v>38016</v>
      </c>
      <c r="B729" s="134">
        <v>5.4950000000000001</v>
      </c>
      <c r="C729" s="134">
        <v>5.5650000000000004</v>
      </c>
      <c r="D729" s="134">
        <v>5.75</v>
      </c>
      <c r="E729" s="134">
        <v>5.8250000000000002</v>
      </c>
      <c r="F729" s="135"/>
    </row>
    <row r="730" spans="1:6" x14ac:dyDescent="0.2">
      <c r="A730" s="133">
        <v>38019</v>
      </c>
      <c r="B730" s="134">
        <v>5.4249999999999998</v>
      </c>
      <c r="C730" s="134">
        <v>5.5049999999999999</v>
      </c>
      <c r="D730" s="134">
        <v>5.69</v>
      </c>
      <c r="E730" s="134">
        <v>5.7850000000000001</v>
      </c>
      <c r="F730" s="135"/>
    </row>
    <row r="731" spans="1:6" x14ac:dyDescent="0.2">
      <c r="A731" s="133">
        <v>38020</v>
      </c>
      <c r="B731" s="134">
        <v>5.3949999999999996</v>
      </c>
      <c r="C731" s="134">
        <v>5.47</v>
      </c>
      <c r="D731" s="134">
        <v>5.6550000000000002</v>
      </c>
      <c r="E731" s="134">
        <v>5.7450000000000001</v>
      </c>
      <c r="F731" s="135"/>
    </row>
    <row r="732" spans="1:6" x14ac:dyDescent="0.2">
      <c r="A732" s="133">
        <v>38021</v>
      </c>
      <c r="B732" s="134">
        <v>5.31</v>
      </c>
      <c r="C732" s="134">
        <v>5.3849999999999998</v>
      </c>
      <c r="D732" s="134">
        <v>5.58</v>
      </c>
      <c r="E732" s="134">
        <v>5.69</v>
      </c>
      <c r="F732" s="135"/>
    </row>
    <row r="733" spans="1:6" x14ac:dyDescent="0.2">
      <c r="A733" s="133">
        <v>38022</v>
      </c>
      <c r="B733" s="134">
        <v>5.32</v>
      </c>
      <c r="C733" s="134">
        <v>5.39</v>
      </c>
      <c r="D733" s="134">
        <v>5.58</v>
      </c>
      <c r="E733" s="134">
        <v>5.6849999999999996</v>
      </c>
      <c r="F733" s="135"/>
    </row>
    <row r="734" spans="1:6" x14ac:dyDescent="0.2">
      <c r="A734" s="133">
        <v>38023</v>
      </c>
      <c r="B734" s="134">
        <v>5.35</v>
      </c>
      <c r="C734" s="134">
        <v>5.42</v>
      </c>
      <c r="D734" s="134">
        <v>5.61</v>
      </c>
      <c r="E734" s="134">
        <v>5.7149999999999999</v>
      </c>
      <c r="F734" s="135"/>
    </row>
    <row r="735" spans="1:6" x14ac:dyDescent="0.2">
      <c r="A735" s="133">
        <v>38026</v>
      </c>
      <c r="B735" s="134">
        <v>5.2949999999999999</v>
      </c>
      <c r="C735" s="134">
        <v>5.3550000000000004</v>
      </c>
      <c r="D735" s="134">
        <v>5.5250000000000004</v>
      </c>
      <c r="E735" s="134">
        <v>5.5949999999999998</v>
      </c>
      <c r="F735" s="135"/>
    </row>
    <row r="736" spans="1:6" x14ac:dyDescent="0.2">
      <c r="A736" s="133">
        <v>38027</v>
      </c>
      <c r="B736" s="134">
        <v>5.2850000000000001</v>
      </c>
      <c r="C736" s="134">
        <v>5.3449999999999998</v>
      </c>
      <c r="D736" s="134">
        <v>5.51</v>
      </c>
      <c r="E736" s="134">
        <v>5.5650000000000004</v>
      </c>
      <c r="F736" s="135"/>
    </row>
    <row r="737" spans="1:6" x14ac:dyDescent="0.2">
      <c r="A737" s="133">
        <v>38028</v>
      </c>
      <c r="B737" s="134">
        <v>5.3150000000000004</v>
      </c>
      <c r="C737" s="134">
        <v>5.375</v>
      </c>
      <c r="D737" s="134">
        <v>5.55</v>
      </c>
      <c r="E737" s="134">
        <v>5.61</v>
      </c>
      <c r="F737" s="135"/>
    </row>
    <row r="738" spans="1:6" x14ac:dyDescent="0.2">
      <c r="A738" s="133">
        <v>38029</v>
      </c>
      <c r="B738" s="134">
        <v>5.2450000000000001</v>
      </c>
      <c r="C738" s="134">
        <v>5.3049999999999997</v>
      </c>
      <c r="D738" s="134">
        <v>5.46</v>
      </c>
      <c r="E738" s="134">
        <v>5.5049999999999999</v>
      </c>
      <c r="F738" s="135"/>
    </row>
    <row r="739" spans="1:6" x14ac:dyDescent="0.2">
      <c r="A739" s="133">
        <v>38030</v>
      </c>
      <c r="B739" s="134">
        <v>5.27</v>
      </c>
      <c r="C739" s="134">
        <v>5.335</v>
      </c>
      <c r="D739" s="134">
        <v>5.4850000000000003</v>
      </c>
      <c r="E739" s="134">
        <v>5.5449999999999999</v>
      </c>
      <c r="F739" s="135"/>
    </row>
    <row r="740" spans="1:6" x14ac:dyDescent="0.2">
      <c r="A740" s="133">
        <v>38033</v>
      </c>
      <c r="B740" s="134">
        <v>5.26</v>
      </c>
      <c r="C740" s="134">
        <v>5.3250000000000002</v>
      </c>
      <c r="D740" s="134">
        <v>5.4749999999999996</v>
      </c>
      <c r="E740" s="134">
        <v>5.53</v>
      </c>
      <c r="F740" s="135"/>
    </row>
    <row r="741" spans="1:6" x14ac:dyDescent="0.2">
      <c r="A741" s="133">
        <v>38034</v>
      </c>
      <c r="B741" s="134">
        <v>5.335</v>
      </c>
      <c r="C741" s="134">
        <v>5.3949999999999996</v>
      </c>
      <c r="D741" s="134">
        <v>5.55</v>
      </c>
      <c r="E741" s="134">
        <v>5.5949999999999998</v>
      </c>
      <c r="F741" s="135"/>
    </row>
    <row r="742" spans="1:6" x14ac:dyDescent="0.2">
      <c r="A742" s="133">
        <v>38035</v>
      </c>
      <c r="B742" s="134">
        <v>5.2949999999999999</v>
      </c>
      <c r="C742" s="134">
        <v>5.36</v>
      </c>
      <c r="D742" s="134">
        <v>5.5049999999999999</v>
      </c>
      <c r="E742" s="134">
        <v>5.5449999999999999</v>
      </c>
      <c r="F742" s="135"/>
    </row>
    <row r="743" spans="1:6" x14ac:dyDescent="0.2">
      <c r="A743" s="133">
        <v>38036</v>
      </c>
      <c r="B743" s="134">
        <v>5.33</v>
      </c>
      <c r="C743" s="134">
        <v>5.4</v>
      </c>
      <c r="D743" s="134">
        <v>5.54</v>
      </c>
      <c r="E743" s="134">
        <v>5.5750000000000002</v>
      </c>
      <c r="F743" s="135"/>
    </row>
    <row r="744" spans="1:6" x14ac:dyDescent="0.2">
      <c r="A744" s="133">
        <v>38037</v>
      </c>
      <c r="B744" s="134">
        <v>5.32</v>
      </c>
      <c r="C744" s="134">
        <v>5.3849999999999998</v>
      </c>
      <c r="D744" s="134">
        <v>5.5350000000000001</v>
      </c>
      <c r="E744" s="134">
        <v>5.585</v>
      </c>
      <c r="F744" s="135"/>
    </row>
    <row r="745" spans="1:6" x14ac:dyDescent="0.2">
      <c r="A745" s="133">
        <v>38040</v>
      </c>
      <c r="B745" s="134">
        <v>5.44</v>
      </c>
      <c r="C745" s="134">
        <v>5.5</v>
      </c>
      <c r="D745" s="134">
        <v>5.6550000000000002</v>
      </c>
      <c r="E745" s="134">
        <v>5.71</v>
      </c>
      <c r="F745" s="135"/>
    </row>
    <row r="746" spans="1:6" x14ac:dyDescent="0.2">
      <c r="A746" s="133">
        <v>38041</v>
      </c>
      <c r="B746" s="134">
        <v>5.41</v>
      </c>
      <c r="C746" s="134">
        <v>5.4749999999999996</v>
      </c>
      <c r="D746" s="134">
        <v>5.625</v>
      </c>
      <c r="E746" s="134">
        <v>5.665</v>
      </c>
      <c r="F746" s="135"/>
    </row>
    <row r="747" spans="1:6" x14ac:dyDescent="0.2">
      <c r="A747" s="133">
        <v>38042</v>
      </c>
      <c r="B747" s="134">
        <v>5.3849999999999998</v>
      </c>
      <c r="C747" s="134">
        <v>5.45</v>
      </c>
      <c r="D747" s="134">
        <v>5.5949999999999998</v>
      </c>
      <c r="E747" s="134">
        <v>5.6349999999999998</v>
      </c>
      <c r="F747" s="135"/>
    </row>
    <row r="748" spans="1:6" x14ac:dyDescent="0.2">
      <c r="A748" s="133">
        <v>38043</v>
      </c>
      <c r="B748" s="134">
        <v>5.33</v>
      </c>
      <c r="C748" s="134">
        <v>5.3949999999999996</v>
      </c>
      <c r="D748" s="134">
        <v>5.5449999999999999</v>
      </c>
      <c r="E748" s="134">
        <v>5.585</v>
      </c>
      <c r="F748" s="135"/>
    </row>
    <row r="749" spans="1:6" x14ac:dyDescent="0.2">
      <c r="A749" s="133">
        <v>38044</v>
      </c>
      <c r="B749" s="134">
        <v>5.3</v>
      </c>
      <c r="C749" s="134">
        <v>5.3650000000000002</v>
      </c>
      <c r="D749" s="134">
        <v>5.5149999999999997</v>
      </c>
      <c r="E749" s="134">
        <v>5.5449999999999999</v>
      </c>
      <c r="F749" s="135"/>
    </row>
    <row r="750" spans="1:6" x14ac:dyDescent="0.2">
      <c r="A750" s="133">
        <v>38047</v>
      </c>
      <c r="B750" s="134">
        <v>5.24</v>
      </c>
      <c r="C750" s="134">
        <v>5.3</v>
      </c>
      <c r="D750" s="134">
        <v>5.4450000000000003</v>
      </c>
      <c r="E750" s="134">
        <v>5.4749999999999996</v>
      </c>
      <c r="F750" s="135"/>
    </row>
    <row r="751" spans="1:6" x14ac:dyDescent="0.2">
      <c r="A751" s="133">
        <v>38048</v>
      </c>
      <c r="B751" s="134">
        <v>5.2450000000000001</v>
      </c>
      <c r="C751" s="134">
        <v>5.3150000000000004</v>
      </c>
      <c r="D751" s="134">
        <v>5.4649999999999999</v>
      </c>
      <c r="E751" s="134">
        <v>5.4950000000000001</v>
      </c>
      <c r="F751" s="135"/>
    </row>
    <row r="752" spans="1:6" x14ac:dyDescent="0.2">
      <c r="A752" s="133">
        <v>38049</v>
      </c>
      <c r="B752" s="134">
        <v>5.3150000000000004</v>
      </c>
      <c r="C752" s="134">
        <v>5.38</v>
      </c>
      <c r="D752" s="134">
        <v>5.5449999999999999</v>
      </c>
      <c r="E752" s="134">
        <v>5.6050000000000004</v>
      </c>
      <c r="F752" s="135"/>
    </row>
    <row r="753" spans="1:6" x14ac:dyDescent="0.2">
      <c r="A753" s="133">
        <v>38050</v>
      </c>
      <c r="B753" s="134">
        <v>5.31</v>
      </c>
      <c r="C753" s="134">
        <v>5.38</v>
      </c>
      <c r="D753" s="134">
        <v>5.5449999999999999</v>
      </c>
      <c r="E753" s="134">
        <v>5.6150000000000002</v>
      </c>
      <c r="F753" s="135"/>
    </row>
    <row r="754" spans="1:6" x14ac:dyDescent="0.2">
      <c r="A754" s="133">
        <v>38051</v>
      </c>
      <c r="B754" s="134">
        <v>5.31</v>
      </c>
      <c r="C754" s="134">
        <v>5.375</v>
      </c>
      <c r="D754" s="134">
        <v>5.5449999999999999</v>
      </c>
      <c r="E754" s="134">
        <v>5.625</v>
      </c>
      <c r="F754" s="135"/>
    </row>
    <row r="755" spans="1:6" x14ac:dyDescent="0.2">
      <c r="A755" s="133">
        <v>38054</v>
      </c>
      <c r="B755" s="134">
        <v>5.165</v>
      </c>
      <c r="C755" s="134">
        <v>5.22</v>
      </c>
      <c r="D755" s="134">
        <v>5.3949999999999996</v>
      </c>
      <c r="E755" s="134">
        <v>5.48</v>
      </c>
      <c r="F755" s="135"/>
    </row>
    <row r="756" spans="1:6" x14ac:dyDescent="0.2">
      <c r="A756" s="133">
        <v>38055</v>
      </c>
      <c r="B756" s="134">
        <v>5.16</v>
      </c>
      <c r="C756" s="134">
        <v>5.2149999999999999</v>
      </c>
      <c r="D756" s="134">
        <v>5.3849999999999998</v>
      </c>
      <c r="E756" s="134">
        <v>5.4649999999999999</v>
      </c>
      <c r="F756" s="135"/>
    </row>
    <row r="757" spans="1:6" x14ac:dyDescent="0.2">
      <c r="A757" s="133">
        <v>38056</v>
      </c>
      <c r="B757" s="134">
        <v>5.1349999999999998</v>
      </c>
      <c r="C757" s="134">
        <v>5.19</v>
      </c>
      <c r="D757" s="134">
        <v>5.3550000000000004</v>
      </c>
      <c r="E757" s="134">
        <v>5.43</v>
      </c>
      <c r="F757" s="135"/>
    </row>
    <row r="758" spans="1:6" x14ac:dyDescent="0.2">
      <c r="A758" s="133">
        <v>38057</v>
      </c>
      <c r="B758" s="134">
        <v>5.07</v>
      </c>
      <c r="C758" s="134">
        <v>5.12</v>
      </c>
      <c r="D758" s="134">
        <v>5.29</v>
      </c>
      <c r="E758" s="134">
        <v>5.38</v>
      </c>
      <c r="F758" s="135"/>
    </row>
    <row r="759" spans="1:6" x14ac:dyDescent="0.2">
      <c r="A759" s="133">
        <v>38058</v>
      </c>
      <c r="B759" s="134">
        <v>4.9800000000000004</v>
      </c>
      <c r="C759" s="134">
        <v>5.01</v>
      </c>
      <c r="D759" s="134">
        <v>5.1950000000000003</v>
      </c>
      <c r="E759" s="134">
        <v>5.2949999999999999</v>
      </c>
      <c r="F759" s="135"/>
    </row>
    <row r="760" spans="1:6" x14ac:dyDescent="0.2">
      <c r="A760" s="133">
        <v>38061</v>
      </c>
      <c r="B760" s="134">
        <v>5.0049999999999999</v>
      </c>
      <c r="C760" s="134">
        <v>5.03</v>
      </c>
      <c r="D760" s="134">
        <v>5.22</v>
      </c>
      <c r="E760" s="134">
        <v>5.34</v>
      </c>
      <c r="F760" s="135"/>
    </row>
    <row r="761" spans="1:6" x14ac:dyDescent="0.2">
      <c r="A761" s="133">
        <v>38062</v>
      </c>
      <c r="B761" s="134">
        <v>5.01</v>
      </c>
      <c r="C761" s="134">
        <v>5.0199999999999996</v>
      </c>
      <c r="D761" s="134">
        <v>5.21</v>
      </c>
      <c r="E761" s="134">
        <v>5.3449999999999998</v>
      </c>
      <c r="F761" s="135"/>
    </row>
    <row r="762" spans="1:6" x14ac:dyDescent="0.2">
      <c r="A762" s="133">
        <v>38063</v>
      </c>
      <c r="B762" s="134">
        <v>4.9800000000000004</v>
      </c>
      <c r="C762" s="134">
        <v>4.9800000000000004</v>
      </c>
      <c r="D762" s="134">
        <v>5.17</v>
      </c>
      <c r="E762" s="134">
        <v>5.29</v>
      </c>
      <c r="F762" s="135"/>
    </row>
    <row r="763" spans="1:6" x14ac:dyDescent="0.2">
      <c r="A763" s="133">
        <v>38064</v>
      </c>
      <c r="B763" s="134">
        <v>5.0149999999999997</v>
      </c>
      <c r="C763" s="134">
        <v>5.0250000000000004</v>
      </c>
      <c r="D763" s="134">
        <v>5.2050000000000001</v>
      </c>
      <c r="E763" s="134">
        <v>5.3449999999999998</v>
      </c>
      <c r="F763" s="135"/>
    </row>
    <row r="764" spans="1:6" x14ac:dyDescent="0.2">
      <c r="A764" s="133">
        <v>38065</v>
      </c>
      <c r="B764" s="134">
        <v>5.0250000000000004</v>
      </c>
      <c r="C764" s="134">
        <v>5.03</v>
      </c>
      <c r="D764" s="134">
        <v>5.22</v>
      </c>
      <c r="E764" s="134">
        <v>5.37</v>
      </c>
      <c r="F764" s="135"/>
    </row>
    <row r="765" spans="1:6" x14ac:dyDescent="0.2">
      <c r="A765" s="133">
        <v>38068</v>
      </c>
      <c r="B765" s="134">
        <v>5</v>
      </c>
      <c r="C765" s="134">
        <v>5.0049999999999999</v>
      </c>
      <c r="D765" s="134">
        <v>5.19</v>
      </c>
      <c r="E765" s="134">
        <v>5.3449999999999998</v>
      </c>
      <c r="F765" s="135"/>
    </row>
    <row r="766" spans="1:6" x14ac:dyDescent="0.2">
      <c r="A766" s="133">
        <v>38069</v>
      </c>
      <c r="B766" s="134">
        <v>4.9749999999999996</v>
      </c>
      <c r="C766" s="134">
        <v>4.9749999999999996</v>
      </c>
      <c r="D766" s="134">
        <v>5.17</v>
      </c>
      <c r="E766" s="134">
        <v>5.31</v>
      </c>
      <c r="F766" s="135"/>
    </row>
    <row r="767" spans="1:6" x14ac:dyDescent="0.2">
      <c r="A767" s="133">
        <v>38070</v>
      </c>
      <c r="B767" s="134">
        <v>4.9649999999999999</v>
      </c>
      <c r="C767" s="134">
        <v>4.9649999999999999</v>
      </c>
      <c r="D767" s="134">
        <v>5.15</v>
      </c>
      <c r="E767" s="134">
        <v>5.2949999999999999</v>
      </c>
      <c r="F767" s="135"/>
    </row>
    <row r="768" spans="1:6" x14ac:dyDescent="0.2">
      <c r="A768" s="133">
        <v>38071</v>
      </c>
      <c r="B768" s="134">
        <v>4.9950000000000001</v>
      </c>
      <c r="C768" s="134">
        <v>5</v>
      </c>
      <c r="D768" s="134">
        <v>5.17</v>
      </c>
      <c r="E768" s="134">
        <v>5.3049999999999997</v>
      </c>
      <c r="F768" s="135"/>
    </row>
    <row r="769" spans="1:6" x14ac:dyDescent="0.2">
      <c r="A769" s="133">
        <v>38072</v>
      </c>
      <c r="B769" s="134">
        <v>5.0199999999999996</v>
      </c>
      <c r="C769" s="134">
        <v>5.0250000000000004</v>
      </c>
      <c r="D769" s="134">
        <v>5.19</v>
      </c>
      <c r="E769" s="134">
        <v>5.3150000000000004</v>
      </c>
      <c r="F769" s="135"/>
    </row>
    <row r="770" spans="1:6" x14ac:dyDescent="0.2">
      <c r="A770" s="133">
        <v>38075</v>
      </c>
      <c r="B770" s="134">
        <v>5.1100000000000003</v>
      </c>
      <c r="C770" s="134">
        <v>5.12</v>
      </c>
      <c r="D770" s="134">
        <v>5.2949999999999999</v>
      </c>
      <c r="E770" s="134">
        <v>5.46</v>
      </c>
      <c r="F770" s="135"/>
    </row>
    <row r="771" spans="1:6" x14ac:dyDescent="0.2">
      <c r="A771" s="133">
        <v>38076</v>
      </c>
      <c r="B771" s="134">
        <v>5.1449999999999996</v>
      </c>
      <c r="C771" s="134">
        <v>5.15</v>
      </c>
      <c r="D771" s="134">
        <v>5.3250000000000002</v>
      </c>
      <c r="E771" s="134">
        <v>5.48</v>
      </c>
      <c r="F771" s="135"/>
    </row>
    <row r="772" spans="1:6" x14ac:dyDescent="0.2">
      <c r="A772" s="133">
        <v>38077</v>
      </c>
      <c r="B772" s="134">
        <v>5.13</v>
      </c>
      <c r="C772" s="134">
        <v>5.15</v>
      </c>
      <c r="D772" s="134">
        <v>5.33</v>
      </c>
      <c r="E772" s="134">
        <v>5.49</v>
      </c>
      <c r="F772" s="135"/>
    </row>
    <row r="773" spans="1:6" x14ac:dyDescent="0.2">
      <c r="A773" s="133">
        <v>38078</v>
      </c>
      <c r="B773" s="134">
        <v>5.0750000000000002</v>
      </c>
      <c r="C773" s="134">
        <v>5.09</v>
      </c>
      <c r="D773" s="134">
        <v>5.27</v>
      </c>
      <c r="E773" s="134">
        <v>5.43</v>
      </c>
      <c r="F773" s="135"/>
    </row>
    <row r="774" spans="1:6" x14ac:dyDescent="0.2">
      <c r="A774" s="133">
        <v>38079</v>
      </c>
      <c r="B774" s="134">
        <v>5.1349999999999998</v>
      </c>
      <c r="C774" s="134">
        <v>5.15</v>
      </c>
      <c r="D774" s="134">
        <v>5.33</v>
      </c>
      <c r="E774" s="134">
        <v>5.4950000000000001</v>
      </c>
      <c r="F774" s="135"/>
    </row>
    <row r="775" spans="1:6" x14ac:dyDescent="0.2">
      <c r="A775" s="133">
        <v>38082</v>
      </c>
      <c r="B775" s="134">
        <v>5.31</v>
      </c>
      <c r="C775" s="134">
        <v>5.34</v>
      </c>
      <c r="D775" s="134">
        <v>5.54</v>
      </c>
      <c r="E775" s="134">
        <v>5.77</v>
      </c>
      <c r="F775" s="135"/>
    </row>
    <row r="776" spans="1:6" x14ac:dyDescent="0.2">
      <c r="A776" s="133">
        <v>38083</v>
      </c>
      <c r="B776" s="134">
        <v>5.29</v>
      </c>
      <c r="C776" s="134">
        <v>5.34</v>
      </c>
      <c r="D776" s="134">
        <v>5.54</v>
      </c>
      <c r="E776" s="134">
        <v>5.78</v>
      </c>
      <c r="F776" s="135"/>
    </row>
    <row r="777" spans="1:6" x14ac:dyDescent="0.2">
      <c r="A777" s="133">
        <v>38084</v>
      </c>
      <c r="B777" s="134">
        <v>5.24</v>
      </c>
      <c r="C777" s="134">
        <v>5.29</v>
      </c>
      <c r="D777" s="134">
        <v>5.49</v>
      </c>
      <c r="E777" s="134">
        <v>5.72</v>
      </c>
      <c r="F777" s="135"/>
    </row>
    <row r="778" spans="1:6" x14ac:dyDescent="0.2">
      <c r="A778" s="133">
        <v>38085</v>
      </c>
      <c r="B778" s="134">
        <v>5.28</v>
      </c>
      <c r="C778" s="134">
        <v>5.33</v>
      </c>
      <c r="D778" s="134">
        <v>5.5250000000000004</v>
      </c>
      <c r="E778" s="134">
        <v>5.76</v>
      </c>
      <c r="F778" s="135"/>
    </row>
    <row r="779" spans="1:6" x14ac:dyDescent="0.2">
      <c r="A779" s="133">
        <v>38090</v>
      </c>
      <c r="B779" s="134">
        <v>5.34</v>
      </c>
      <c r="C779" s="134">
        <v>5.3849999999999998</v>
      </c>
      <c r="D779" s="134">
        <v>5.5949999999999998</v>
      </c>
      <c r="E779" s="134">
        <v>5.82</v>
      </c>
      <c r="F779" s="135"/>
    </row>
    <row r="780" spans="1:6" x14ac:dyDescent="0.2">
      <c r="A780" s="133">
        <v>38091</v>
      </c>
      <c r="B780" s="134">
        <v>5.4</v>
      </c>
      <c r="C780" s="134">
        <v>5.46</v>
      </c>
      <c r="D780" s="134">
        <v>5.6749999999999998</v>
      </c>
      <c r="E780" s="134">
        <v>5.915</v>
      </c>
      <c r="F780" s="135"/>
    </row>
    <row r="781" spans="1:6" x14ac:dyDescent="0.2">
      <c r="A781" s="133">
        <v>38092</v>
      </c>
      <c r="B781" s="134">
        <v>5.37</v>
      </c>
      <c r="C781" s="134">
        <v>5.4450000000000003</v>
      </c>
      <c r="D781" s="134">
        <v>5.66</v>
      </c>
      <c r="E781" s="134">
        <v>5.8949999999999996</v>
      </c>
      <c r="F781" s="135"/>
    </row>
    <row r="782" spans="1:6" x14ac:dyDescent="0.2">
      <c r="A782" s="133">
        <v>38093</v>
      </c>
      <c r="B782" s="134">
        <v>5.33</v>
      </c>
      <c r="C782" s="134">
        <v>5.4</v>
      </c>
      <c r="D782" s="134">
        <v>5.62</v>
      </c>
      <c r="E782" s="134">
        <v>5.86</v>
      </c>
      <c r="F782" s="135"/>
    </row>
    <row r="783" spans="1:6" x14ac:dyDescent="0.2">
      <c r="A783" s="133">
        <v>38096</v>
      </c>
      <c r="B783" s="134">
        <v>5.31</v>
      </c>
      <c r="C783" s="134">
        <v>5.3849999999999998</v>
      </c>
      <c r="D783" s="134">
        <v>5.6</v>
      </c>
      <c r="E783" s="134">
        <v>5.83</v>
      </c>
      <c r="F783" s="135"/>
    </row>
    <row r="784" spans="1:6" x14ac:dyDescent="0.2">
      <c r="A784" s="133">
        <v>38097</v>
      </c>
      <c r="B784" s="134">
        <v>5.335</v>
      </c>
      <c r="C784" s="134">
        <v>5.415</v>
      </c>
      <c r="D784" s="134">
        <v>5.63</v>
      </c>
      <c r="E784" s="134">
        <v>5.87</v>
      </c>
      <c r="F784" s="135"/>
    </row>
    <row r="785" spans="1:6" x14ac:dyDescent="0.2">
      <c r="A785" s="133">
        <v>38098</v>
      </c>
      <c r="B785" s="134">
        <v>5.375</v>
      </c>
      <c r="C785" s="134">
        <v>5.4550000000000001</v>
      </c>
      <c r="D785" s="134">
        <v>5.67</v>
      </c>
      <c r="E785" s="134">
        <v>5.9249999999999998</v>
      </c>
      <c r="F785" s="135"/>
    </row>
    <row r="786" spans="1:6" x14ac:dyDescent="0.2">
      <c r="A786" s="133">
        <v>38099</v>
      </c>
      <c r="B786" s="134">
        <v>5.34</v>
      </c>
      <c r="C786" s="134">
        <v>5.42</v>
      </c>
      <c r="D786" s="134">
        <v>5.63</v>
      </c>
      <c r="E786" s="134">
        <v>5.86</v>
      </c>
      <c r="F786" s="135"/>
    </row>
    <row r="787" spans="1:6" x14ac:dyDescent="0.2">
      <c r="A787" s="133">
        <v>38100</v>
      </c>
      <c r="B787" s="134">
        <v>5.3049999999999997</v>
      </c>
      <c r="C787" s="134">
        <v>5.38</v>
      </c>
      <c r="D787" s="134">
        <v>5.58</v>
      </c>
      <c r="E787" s="134">
        <v>5.8049999999999997</v>
      </c>
      <c r="F787" s="135"/>
    </row>
    <row r="788" spans="1:6" x14ac:dyDescent="0.2">
      <c r="A788" s="133">
        <v>38103</v>
      </c>
      <c r="B788" s="134">
        <v>5.3049999999999997</v>
      </c>
      <c r="C788" s="134">
        <v>5.38</v>
      </c>
      <c r="D788" s="134">
        <v>5.58</v>
      </c>
      <c r="E788" s="134">
        <v>5.8049999999999997</v>
      </c>
      <c r="F788" s="135"/>
    </row>
    <row r="789" spans="1:6" x14ac:dyDescent="0.2">
      <c r="A789" s="133">
        <v>38104</v>
      </c>
      <c r="B789" s="134">
        <v>5.35</v>
      </c>
      <c r="C789" s="134">
        <v>5.4249999999999998</v>
      </c>
      <c r="D789" s="134">
        <v>5.625</v>
      </c>
      <c r="E789" s="134">
        <v>5.8250000000000002</v>
      </c>
      <c r="F789" s="135"/>
    </row>
    <row r="790" spans="1:6" x14ac:dyDescent="0.2">
      <c r="A790" s="133">
        <v>38105</v>
      </c>
      <c r="B790" s="134">
        <v>5.375</v>
      </c>
      <c r="C790" s="134">
        <v>5.45</v>
      </c>
      <c r="D790" s="134">
        <v>5.6449999999999996</v>
      </c>
      <c r="E790" s="134">
        <v>5.835</v>
      </c>
      <c r="F790" s="135"/>
    </row>
    <row r="791" spans="1:6" x14ac:dyDescent="0.2">
      <c r="A791" s="133">
        <v>38106</v>
      </c>
      <c r="B791" s="134">
        <v>5.45</v>
      </c>
      <c r="C791" s="134">
        <v>5.5350000000000001</v>
      </c>
      <c r="D791" s="134">
        <v>5.7350000000000003</v>
      </c>
      <c r="E791" s="134">
        <v>5.92</v>
      </c>
      <c r="F791" s="135"/>
    </row>
    <row r="792" spans="1:6" x14ac:dyDescent="0.2">
      <c r="A792" s="133">
        <v>38107</v>
      </c>
      <c r="B792" s="134">
        <v>5.47</v>
      </c>
      <c r="C792" s="134">
        <v>5.55</v>
      </c>
      <c r="D792" s="134">
        <v>5.7450000000000001</v>
      </c>
      <c r="E792" s="134">
        <v>5.94</v>
      </c>
      <c r="F792" s="135"/>
    </row>
    <row r="793" spans="1:6" x14ac:dyDescent="0.2">
      <c r="A793" s="133">
        <v>38110</v>
      </c>
      <c r="B793" s="134">
        <v>5.4749999999999996</v>
      </c>
      <c r="C793" s="134">
        <v>5.5549999999999997</v>
      </c>
      <c r="D793" s="134">
        <v>5.74</v>
      </c>
      <c r="E793" s="134">
        <v>5.915</v>
      </c>
      <c r="F793" s="135"/>
    </row>
    <row r="794" spans="1:6" x14ac:dyDescent="0.2">
      <c r="A794" s="133">
        <v>38111</v>
      </c>
      <c r="B794" s="134">
        <v>5.4749999999999996</v>
      </c>
      <c r="C794" s="134">
        <v>5.5549999999999997</v>
      </c>
      <c r="D794" s="134">
        <v>5.74</v>
      </c>
      <c r="E794" s="134">
        <v>5.9050000000000002</v>
      </c>
      <c r="F794" s="135"/>
    </row>
    <row r="795" spans="1:6" x14ac:dyDescent="0.2">
      <c r="A795" s="133">
        <v>38112</v>
      </c>
      <c r="B795" s="134">
        <v>5.44</v>
      </c>
      <c r="C795" s="134">
        <v>5.52</v>
      </c>
      <c r="D795" s="134">
        <v>5.7050000000000001</v>
      </c>
      <c r="E795" s="134">
        <v>5.9050000000000002</v>
      </c>
      <c r="F795" s="135"/>
    </row>
    <row r="796" spans="1:6" x14ac:dyDescent="0.2">
      <c r="A796" s="133">
        <v>38113</v>
      </c>
      <c r="B796" s="134">
        <v>5.47</v>
      </c>
      <c r="C796" s="134">
        <v>5.55</v>
      </c>
      <c r="D796" s="134">
        <v>5.7350000000000003</v>
      </c>
      <c r="E796" s="134">
        <v>5.9349999999999996</v>
      </c>
      <c r="F796" s="135"/>
    </row>
    <row r="797" spans="1:6" x14ac:dyDescent="0.2">
      <c r="A797" s="133">
        <v>38114</v>
      </c>
      <c r="B797" s="134">
        <v>5.4249999999999998</v>
      </c>
      <c r="C797" s="134">
        <v>5.5149999999999997</v>
      </c>
      <c r="D797" s="134">
        <v>5.72</v>
      </c>
      <c r="E797" s="134">
        <v>5.95</v>
      </c>
      <c r="F797" s="135"/>
    </row>
    <row r="798" spans="1:6" x14ac:dyDescent="0.2">
      <c r="A798" s="133">
        <v>38117</v>
      </c>
      <c r="B798" s="134">
        <v>5.46</v>
      </c>
      <c r="C798" s="134">
        <v>5.56</v>
      </c>
      <c r="D798" s="134">
        <v>5.78</v>
      </c>
      <c r="E798" s="134">
        <v>6.05</v>
      </c>
      <c r="F798" s="135"/>
    </row>
    <row r="799" spans="1:6" x14ac:dyDescent="0.2">
      <c r="A799" s="133">
        <v>38118</v>
      </c>
      <c r="B799" s="134">
        <v>5.4349999999999996</v>
      </c>
      <c r="C799" s="134">
        <v>5.54</v>
      </c>
      <c r="D799" s="134">
        <v>5.77</v>
      </c>
      <c r="E799" s="134">
        <v>6.0549999999999997</v>
      </c>
      <c r="F799" s="135"/>
    </row>
    <row r="800" spans="1:6" x14ac:dyDescent="0.2">
      <c r="A800" s="133">
        <v>38119</v>
      </c>
      <c r="B800" s="134">
        <v>5.4</v>
      </c>
      <c r="C800" s="134">
        <v>5.4950000000000001</v>
      </c>
      <c r="D800" s="134">
        <v>5.73</v>
      </c>
      <c r="E800" s="134">
        <v>6.0049999999999999</v>
      </c>
      <c r="F800" s="135"/>
    </row>
    <row r="801" spans="1:6" x14ac:dyDescent="0.2">
      <c r="A801" s="133">
        <v>38120</v>
      </c>
      <c r="B801" s="134">
        <v>5.43</v>
      </c>
      <c r="C801" s="134">
        <v>5.5350000000000001</v>
      </c>
      <c r="D801" s="134">
        <v>5.7750000000000004</v>
      </c>
      <c r="E801" s="134">
        <v>6.05</v>
      </c>
      <c r="F801" s="135"/>
    </row>
    <row r="802" spans="1:6" x14ac:dyDescent="0.2">
      <c r="A802" s="133">
        <v>38121</v>
      </c>
      <c r="B802" s="134">
        <v>5.46</v>
      </c>
      <c r="C802" s="134">
        <v>5.5650000000000004</v>
      </c>
      <c r="D802" s="134">
        <v>5.8049999999999997</v>
      </c>
      <c r="E802" s="134">
        <v>6.0750000000000002</v>
      </c>
      <c r="F802" s="135"/>
    </row>
    <row r="803" spans="1:6" x14ac:dyDescent="0.2">
      <c r="A803" s="133">
        <v>38124</v>
      </c>
      <c r="B803" s="134">
        <v>5.3650000000000002</v>
      </c>
      <c r="C803" s="134">
        <v>5.4649999999999999</v>
      </c>
      <c r="D803" s="134">
        <v>5.7</v>
      </c>
      <c r="E803" s="134">
        <v>5.9550000000000001</v>
      </c>
      <c r="F803" s="135"/>
    </row>
    <row r="804" spans="1:6" x14ac:dyDescent="0.2">
      <c r="A804" s="133">
        <v>38125</v>
      </c>
      <c r="B804" s="134">
        <v>5.35</v>
      </c>
      <c r="C804" s="134">
        <v>5.4450000000000003</v>
      </c>
      <c r="D804" s="134">
        <v>5.68</v>
      </c>
      <c r="E804" s="134">
        <v>5.94</v>
      </c>
      <c r="F804" s="135"/>
    </row>
    <row r="805" spans="1:6" x14ac:dyDescent="0.2">
      <c r="A805" s="133">
        <v>38126</v>
      </c>
      <c r="B805" s="134">
        <v>5.375</v>
      </c>
      <c r="C805" s="134">
        <v>5.48</v>
      </c>
      <c r="D805" s="134">
        <v>5.72</v>
      </c>
      <c r="E805" s="134">
        <v>6</v>
      </c>
      <c r="F805" s="135"/>
    </row>
    <row r="806" spans="1:6" x14ac:dyDescent="0.2">
      <c r="A806" s="133">
        <v>38127</v>
      </c>
      <c r="B806" s="134">
        <v>5.3849999999999998</v>
      </c>
      <c r="C806" s="134">
        <v>5.48</v>
      </c>
      <c r="D806" s="134">
        <v>5.7350000000000003</v>
      </c>
      <c r="E806" s="134">
        <v>6.0149999999999997</v>
      </c>
      <c r="F806" s="135"/>
    </row>
    <row r="807" spans="1:6" x14ac:dyDescent="0.2">
      <c r="A807" s="133">
        <v>38128</v>
      </c>
      <c r="B807" s="134">
        <v>5.35</v>
      </c>
      <c r="C807" s="134">
        <v>5.44</v>
      </c>
      <c r="D807" s="134">
        <v>5.69</v>
      </c>
      <c r="E807" s="134">
        <v>5.96</v>
      </c>
      <c r="F807" s="135"/>
    </row>
    <row r="808" spans="1:6" x14ac:dyDescent="0.2">
      <c r="A808" s="133">
        <v>38131</v>
      </c>
      <c r="B808" s="134">
        <v>5.3949999999999996</v>
      </c>
      <c r="C808" s="134">
        <v>5.49</v>
      </c>
      <c r="D808" s="134">
        <v>5.74</v>
      </c>
      <c r="E808" s="134">
        <v>6.01</v>
      </c>
      <c r="F808" s="135"/>
    </row>
    <row r="809" spans="1:6" x14ac:dyDescent="0.2">
      <c r="A809" s="133">
        <v>38132</v>
      </c>
      <c r="B809" s="134">
        <v>5.37</v>
      </c>
      <c r="C809" s="134">
        <v>5.4649999999999999</v>
      </c>
      <c r="D809" s="134">
        <v>5.71</v>
      </c>
      <c r="E809" s="134">
        <v>5.9550000000000001</v>
      </c>
      <c r="F809" s="135"/>
    </row>
    <row r="810" spans="1:6" x14ac:dyDescent="0.2">
      <c r="A810" s="133">
        <v>38133</v>
      </c>
      <c r="B810" s="134">
        <v>5.35</v>
      </c>
      <c r="C810" s="134">
        <v>5.44</v>
      </c>
      <c r="D810" s="134">
        <v>5.68</v>
      </c>
      <c r="E810" s="134">
        <v>5.92</v>
      </c>
      <c r="F810" s="135"/>
    </row>
    <row r="811" spans="1:6" x14ac:dyDescent="0.2">
      <c r="A811" s="133">
        <v>38134</v>
      </c>
      <c r="B811" s="134">
        <v>5.2949999999999999</v>
      </c>
      <c r="C811" s="134">
        <v>5.38</v>
      </c>
      <c r="D811" s="134">
        <v>5.6050000000000004</v>
      </c>
      <c r="E811" s="134">
        <v>5.8449999999999998</v>
      </c>
      <c r="F811" s="135"/>
    </row>
    <row r="812" spans="1:6" x14ac:dyDescent="0.2">
      <c r="A812" s="133">
        <v>38135</v>
      </c>
      <c r="B812" s="134">
        <v>5.2549999999999999</v>
      </c>
      <c r="C812" s="134">
        <v>5.34</v>
      </c>
      <c r="D812" s="134">
        <v>5.5650000000000004</v>
      </c>
      <c r="E812" s="134">
        <v>5.8250000000000002</v>
      </c>
      <c r="F812" s="135"/>
    </row>
    <row r="813" spans="1:6" x14ac:dyDescent="0.2">
      <c r="A813" s="133">
        <v>38138</v>
      </c>
      <c r="B813" s="134">
        <v>5.2750000000000004</v>
      </c>
      <c r="C813" s="134">
        <v>5.3550000000000004</v>
      </c>
      <c r="D813" s="134">
        <v>5.59</v>
      </c>
      <c r="E813" s="134">
        <v>5.85</v>
      </c>
      <c r="F813" s="135"/>
    </row>
    <row r="814" spans="1:6" x14ac:dyDescent="0.2">
      <c r="A814" s="133">
        <v>38139</v>
      </c>
      <c r="B814" s="134">
        <v>5.2750000000000004</v>
      </c>
      <c r="C814" s="134">
        <v>5.3550000000000004</v>
      </c>
      <c r="D814" s="134">
        <v>5.5949999999999998</v>
      </c>
      <c r="E814" s="134">
        <v>5.8650000000000002</v>
      </c>
      <c r="F814" s="135"/>
    </row>
    <row r="815" spans="1:6" x14ac:dyDescent="0.2">
      <c r="A815" s="133">
        <v>38140</v>
      </c>
      <c r="B815" s="134">
        <v>5.2</v>
      </c>
      <c r="C815" s="134">
        <v>5.2750000000000004</v>
      </c>
      <c r="D815" s="134">
        <v>5.52</v>
      </c>
      <c r="E815" s="134">
        <v>5.8250000000000002</v>
      </c>
      <c r="F815" s="135"/>
    </row>
    <row r="816" spans="1:6" x14ac:dyDescent="0.2">
      <c r="A816" s="133">
        <v>38141</v>
      </c>
      <c r="B816" s="134">
        <v>5.1349999999999998</v>
      </c>
      <c r="C816" s="134">
        <v>5.2050000000000001</v>
      </c>
      <c r="D816" s="134">
        <v>5.4550000000000001</v>
      </c>
      <c r="E816" s="134">
        <v>5.77</v>
      </c>
      <c r="F816" s="135"/>
    </row>
    <row r="817" spans="1:6" x14ac:dyDescent="0.2">
      <c r="A817" s="133">
        <v>38142</v>
      </c>
      <c r="B817" s="134">
        <v>5.15</v>
      </c>
      <c r="C817" s="134">
        <v>5.22</v>
      </c>
      <c r="D817" s="134">
        <v>5.4749999999999996</v>
      </c>
      <c r="E817" s="134">
        <v>5.7850000000000001</v>
      </c>
      <c r="F817" s="135"/>
    </row>
    <row r="818" spans="1:6" x14ac:dyDescent="0.2">
      <c r="A818" s="133">
        <v>38145</v>
      </c>
      <c r="B818" s="134">
        <v>5.2050000000000001</v>
      </c>
      <c r="C818" s="134">
        <v>5.28</v>
      </c>
      <c r="D818" s="134">
        <v>5.55</v>
      </c>
      <c r="E818" s="134">
        <v>5.87</v>
      </c>
      <c r="F818" s="135"/>
    </row>
    <row r="819" spans="1:6" x14ac:dyDescent="0.2">
      <c r="A819" s="133">
        <v>38146</v>
      </c>
      <c r="B819" s="134">
        <v>5.1950000000000003</v>
      </c>
      <c r="C819" s="134">
        <v>5.28</v>
      </c>
      <c r="D819" s="134">
        <v>5.5449999999999999</v>
      </c>
      <c r="E819" s="134">
        <v>5.875</v>
      </c>
      <c r="F819" s="135"/>
    </row>
    <row r="820" spans="1:6" x14ac:dyDescent="0.2">
      <c r="A820" s="133">
        <v>38147</v>
      </c>
      <c r="B820" s="134">
        <v>5.2149999999999999</v>
      </c>
      <c r="C820" s="134">
        <v>5.3049999999999997</v>
      </c>
      <c r="D820" s="134">
        <v>5.5750000000000002</v>
      </c>
      <c r="E820" s="134">
        <v>5.89</v>
      </c>
      <c r="F820" s="135"/>
    </row>
    <row r="821" spans="1:6" x14ac:dyDescent="0.2">
      <c r="A821" s="133">
        <v>38148</v>
      </c>
      <c r="B821" s="134">
        <v>5.2549999999999999</v>
      </c>
      <c r="C821" s="134">
        <v>5.3449999999999998</v>
      </c>
      <c r="D821" s="134">
        <v>5.6150000000000002</v>
      </c>
      <c r="E821" s="134">
        <v>5.91</v>
      </c>
      <c r="F821" s="135"/>
    </row>
    <row r="822" spans="1:6" x14ac:dyDescent="0.2">
      <c r="A822" s="133">
        <v>38149</v>
      </c>
      <c r="B822" s="134">
        <v>5.2949999999999999</v>
      </c>
      <c r="C822" s="134">
        <v>5.3849999999999998</v>
      </c>
      <c r="D822" s="134">
        <v>5.65</v>
      </c>
      <c r="E822" s="134">
        <v>5.96</v>
      </c>
      <c r="F822" s="135"/>
    </row>
    <row r="823" spans="1:6" x14ac:dyDescent="0.2">
      <c r="A823" s="133">
        <v>38153</v>
      </c>
      <c r="B823" s="134">
        <v>5.3150000000000004</v>
      </c>
      <c r="C823" s="134">
        <v>5.41</v>
      </c>
      <c r="D823" s="134">
        <v>5.6849999999999996</v>
      </c>
      <c r="E823" s="134">
        <v>5.99</v>
      </c>
      <c r="F823" s="135"/>
    </row>
    <row r="824" spans="1:6" x14ac:dyDescent="0.2">
      <c r="A824" s="133">
        <v>38154</v>
      </c>
      <c r="B824" s="134">
        <v>5.21</v>
      </c>
      <c r="C824" s="134">
        <v>5.3</v>
      </c>
      <c r="D824" s="134">
        <v>5.5650000000000004</v>
      </c>
      <c r="E824" s="134">
        <v>5.8449999999999998</v>
      </c>
      <c r="F824" s="135"/>
    </row>
    <row r="825" spans="1:6" x14ac:dyDescent="0.2">
      <c r="A825" s="133">
        <v>38155</v>
      </c>
      <c r="B825" s="134">
        <v>5.2149999999999999</v>
      </c>
      <c r="C825" s="134">
        <v>5.3049999999999997</v>
      </c>
      <c r="D825" s="134">
        <v>5.5650000000000004</v>
      </c>
      <c r="E825" s="134">
        <v>5.8449999999999998</v>
      </c>
      <c r="F825" s="135"/>
    </row>
    <row r="826" spans="1:6" x14ac:dyDescent="0.2">
      <c r="A826" s="133">
        <v>38156</v>
      </c>
      <c r="B826" s="134">
        <v>5.19</v>
      </c>
      <c r="C826" s="134">
        <v>5.27</v>
      </c>
      <c r="D826" s="134">
        <v>5.52</v>
      </c>
      <c r="E826" s="134">
        <v>5.77</v>
      </c>
      <c r="F826" s="135"/>
    </row>
    <row r="827" spans="1:6" x14ac:dyDescent="0.2">
      <c r="A827" s="133">
        <v>38159</v>
      </c>
      <c r="B827" s="134">
        <v>5.2050000000000001</v>
      </c>
      <c r="C827" s="134">
        <v>5.2850000000000001</v>
      </c>
      <c r="D827" s="134">
        <v>5.54</v>
      </c>
      <c r="E827" s="134">
        <v>5.8</v>
      </c>
      <c r="F827" s="135"/>
    </row>
    <row r="828" spans="1:6" x14ac:dyDescent="0.2">
      <c r="A828" s="133">
        <v>38160</v>
      </c>
      <c r="B828" s="134">
        <v>5.1849999999999996</v>
      </c>
      <c r="C828" s="134">
        <v>5.26</v>
      </c>
      <c r="D828" s="134">
        <v>5.51</v>
      </c>
      <c r="E828" s="134">
        <v>5.77</v>
      </c>
      <c r="F828" s="135"/>
    </row>
    <row r="829" spans="1:6" x14ac:dyDescent="0.2">
      <c r="A829" s="133">
        <v>38161</v>
      </c>
      <c r="B829" s="134">
        <v>5.2249999999999996</v>
      </c>
      <c r="C829" s="134">
        <v>5.3</v>
      </c>
      <c r="D829" s="134">
        <v>5.5549999999999997</v>
      </c>
      <c r="E829" s="134">
        <v>5.835</v>
      </c>
      <c r="F829" s="135"/>
    </row>
    <row r="830" spans="1:6" x14ac:dyDescent="0.2">
      <c r="A830" s="133">
        <v>38162</v>
      </c>
      <c r="B830" s="134">
        <v>5.21</v>
      </c>
      <c r="C830" s="134">
        <v>5.29</v>
      </c>
      <c r="D830" s="134">
        <v>5.5449999999999999</v>
      </c>
      <c r="E830" s="134">
        <v>5.82</v>
      </c>
      <c r="F830" s="135"/>
    </row>
    <row r="831" spans="1:6" x14ac:dyDescent="0.2">
      <c r="A831" s="133">
        <v>38163</v>
      </c>
      <c r="B831" s="134">
        <v>5.2050000000000001</v>
      </c>
      <c r="C831" s="134">
        <v>5.2850000000000001</v>
      </c>
      <c r="D831" s="134">
        <v>5.5350000000000001</v>
      </c>
      <c r="E831" s="134">
        <v>5.81</v>
      </c>
      <c r="F831" s="135"/>
    </row>
    <row r="832" spans="1:6" x14ac:dyDescent="0.2">
      <c r="A832" s="133">
        <v>38166</v>
      </c>
      <c r="B832" s="134">
        <v>5.22</v>
      </c>
      <c r="C832" s="134">
        <v>5.2949999999999999</v>
      </c>
      <c r="D832" s="134">
        <v>5.5449999999999999</v>
      </c>
      <c r="E832" s="134">
        <v>5.8</v>
      </c>
      <c r="F832" s="135"/>
    </row>
    <row r="833" spans="1:6" x14ac:dyDescent="0.2">
      <c r="A833" s="133">
        <v>38167</v>
      </c>
      <c r="B833" s="134">
        <v>5.27</v>
      </c>
      <c r="C833" s="134">
        <v>5.3550000000000004</v>
      </c>
      <c r="D833" s="134">
        <v>5.6</v>
      </c>
      <c r="E833" s="134">
        <v>5.8550000000000004</v>
      </c>
      <c r="F833" s="135"/>
    </row>
    <row r="834" spans="1:6" x14ac:dyDescent="0.2">
      <c r="A834" s="133">
        <v>38168</v>
      </c>
      <c r="B834" s="134">
        <v>5.335</v>
      </c>
      <c r="C834" s="134">
        <v>5.4249999999999998</v>
      </c>
      <c r="D834" s="134">
        <v>5.665</v>
      </c>
      <c r="E834" s="134">
        <v>5.8650000000000002</v>
      </c>
      <c r="F834" s="135"/>
    </row>
    <row r="835" spans="1:6" x14ac:dyDescent="0.2">
      <c r="A835" s="133">
        <v>38169</v>
      </c>
      <c r="B835" s="134">
        <v>5.3550000000000004</v>
      </c>
      <c r="C835" s="134">
        <v>5.44</v>
      </c>
      <c r="D835" s="134">
        <v>5.68</v>
      </c>
      <c r="E835" s="134">
        <v>5.8550000000000004</v>
      </c>
      <c r="F835" s="135"/>
    </row>
    <row r="836" spans="1:6" x14ac:dyDescent="0.2">
      <c r="A836" s="133">
        <v>38170</v>
      </c>
      <c r="B836" s="134">
        <v>5.3650000000000002</v>
      </c>
      <c r="C836" s="134">
        <v>5.45</v>
      </c>
      <c r="D836" s="134">
        <v>5.6849999999999996</v>
      </c>
      <c r="E836" s="134">
        <v>5.8449999999999998</v>
      </c>
      <c r="F836" s="135"/>
    </row>
    <row r="837" spans="1:6" x14ac:dyDescent="0.2">
      <c r="A837" s="133">
        <v>38173</v>
      </c>
      <c r="B837" s="134">
        <v>5.3150000000000004</v>
      </c>
      <c r="C837" s="134">
        <v>5.3949999999999996</v>
      </c>
      <c r="D837" s="134">
        <v>5.62</v>
      </c>
      <c r="E837" s="134">
        <v>5.78</v>
      </c>
      <c r="F837" s="135"/>
    </row>
    <row r="838" spans="1:6" x14ac:dyDescent="0.2">
      <c r="A838" s="133">
        <v>38174</v>
      </c>
      <c r="B838" s="134">
        <v>5.3</v>
      </c>
      <c r="C838" s="134">
        <v>5.3849999999999998</v>
      </c>
      <c r="D838" s="134">
        <v>5.6</v>
      </c>
      <c r="E838" s="134">
        <v>5.7549999999999999</v>
      </c>
      <c r="F838" s="135"/>
    </row>
    <row r="839" spans="1:6" x14ac:dyDescent="0.2">
      <c r="A839" s="133">
        <v>38175</v>
      </c>
      <c r="B839" s="134">
        <v>5.28</v>
      </c>
      <c r="C839" s="134">
        <v>5.3650000000000002</v>
      </c>
      <c r="D839" s="134">
        <v>5.58</v>
      </c>
      <c r="E839" s="134">
        <v>5.7450000000000001</v>
      </c>
      <c r="F839" s="135"/>
    </row>
    <row r="840" spans="1:6" x14ac:dyDescent="0.2">
      <c r="A840" s="133">
        <v>38176</v>
      </c>
      <c r="B840" s="134">
        <v>5.2149999999999999</v>
      </c>
      <c r="C840" s="134">
        <v>5.2850000000000001</v>
      </c>
      <c r="D840" s="134">
        <v>5.49</v>
      </c>
      <c r="E840" s="134">
        <v>5.6349999999999998</v>
      </c>
      <c r="F840" s="135"/>
    </row>
    <row r="841" spans="1:6" x14ac:dyDescent="0.2">
      <c r="A841" s="133">
        <v>38177</v>
      </c>
      <c r="B841" s="134">
        <v>5.23</v>
      </c>
      <c r="C841" s="134">
        <v>5.2949999999999999</v>
      </c>
      <c r="D841" s="134">
        <v>5.5</v>
      </c>
      <c r="E841" s="134">
        <v>5.6349999999999998</v>
      </c>
      <c r="F841" s="135"/>
    </row>
    <row r="842" spans="1:6" x14ac:dyDescent="0.2">
      <c r="A842" s="133">
        <v>38180</v>
      </c>
      <c r="B842" s="134">
        <v>5.1849999999999996</v>
      </c>
      <c r="C842" s="134">
        <v>5.26</v>
      </c>
      <c r="D842" s="134">
        <v>5.46</v>
      </c>
      <c r="E842" s="134">
        <v>5.625</v>
      </c>
      <c r="F842" s="135"/>
    </row>
    <row r="843" spans="1:6" x14ac:dyDescent="0.2">
      <c r="A843" s="133">
        <v>38181</v>
      </c>
      <c r="B843" s="134">
        <v>5.19</v>
      </c>
      <c r="C843" s="134">
        <v>5.2750000000000004</v>
      </c>
      <c r="D843" s="134">
        <v>5.49</v>
      </c>
      <c r="E843" s="134">
        <v>5.66</v>
      </c>
      <c r="F843" s="135"/>
    </row>
    <row r="844" spans="1:6" x14ac:dyDescent="0.2">
      <c r="A844" s="133">
        <v>38182</v>
      </c>
      <c r="B844" s="134">
        <v>5.2249999999999996</v>
      </c>
      <c r="C844" s="134">
        <v>5.31</v>
      </c>
      <c r="D844" s="134">
        <v>5.52</v>
      </c>
      <c r="E844" s="134">
        <v>5.69</v>
      </c>
      <c r="F844" s="135"/>
    </row>
    <row r="845" spans="1:6" x14ac:dyDescent="0.2">
      <c r="A845" s="133">
        <v>38183</v>
      </c>
      <c r="B845" s="134">
        <v>5.25</v>
      </c>
      <c r="C845" s="134">
        <v>5.335</v>
      </c>
      <c r="D845" s="134">
        <v>5.53</v>
      </c>
      <c r="E845" s="134">
        <v>5.6950000000000003</v>
      </c>
      <c r="F845" s="135"/>
    </row>
    <row r="846" spans="1:6" x14ac:dyDescent="0.2">
      <c r="A846" s="133">
        <v>38184</v>
      </c>
      <c r="B846" s="134">
        <v>5.2649999999999997</v>
      </c>
      <c r="C846" s="134">
        <v>5.35</v>
      </c>
      <c r="D846" s="134">
        <v>5.5449999999999999</v>
      </c>
      <c r="E846" s="134">
        <v>5.7149999999999999</v>
      </c>
      <c r="F846" s="135"/>
    </row>
    <row r="847" spans="1:6" x14ac:dyDescent="0.2">
      <c r="A847" s="133">
        <v>38187</v>
      </c>
      <c r="B847" s="134">
        <v>5.2</v>
      </c>
      <c r="C847" s="134">
        <v>5.28</v>
      </c>
      <c r="D847" s="134">
        <v>5.4649999999999999</v>
      </c>
      <c r="E847" s="134">
        <v>5.6050000000000004</v>
      </c>
      <c r="F847" s="135"/>
    </row>
    <row r="848" spans="1:6" x14ac:dyDescent="0.2">
      <c r="A848" s="133">
        <v>38188</v>
      </c>
      <c r="B848" s="134">
        <v>5.2050000000000001</v>
      </c>
      <c r="C848" s="134">
        <v>5.2850000000000001</v>
      </c>
      <c r="D848" s="134">
        <v>5.4649999999999999</v>
      </c>
      <c r="E848" s="134">
        <v>5.6</v>
      </c>
      <c r="F848" s="135"/>
    </row>
    <row r="849" spans="1:6" x14ac:dyDescent="0.2">
      <c r="A849" s="133">
        <v>38189</v>
      </c>
      <c r="B849" s="134">
        <v>5.27</v>
      </c>
      <c r="C849" s="134">
        <v>5.36</v>
      </c>
      <c r="D849" s="134">
        <v>5.5449999999999999</v>
      </c>
      <c r="E849" s="134">
        <v>5.6849999999999996</v>
      </c>
      <c r="F849" s="135"/>
    </row>
    <row r="850" spans="1:6" x14ac:dyDescent="0.2">
      <c r="A850" s="133">
        <v>38190</v>
      </c>
      <c r="B850" s="134">
        <v>5.25</v>
      </c>
      <c r="C850" s="134">
        <v>5.34</v>
      </c>
      <c r="D850" s="134">
        <v>5.5250000000000004</v>
      </c>
      <c r="E850" s="134">
        <v>5.66</v>
      </c>
      <c r="F850" s="135"/>
    </row>
    <row r="851" spans="1:6" x14ac:dyDescent="0.2">
      <c r="A851" s="133">
        <v>38191</v>
      </c>
      <c r="B851" s="134">
        <v>5.26</v>
      </c>
      <c r="C851" s="134">
        <v>5.35</v>
      </c>
      <c r="D851" s="134">
        <v>5.5350000000000001</v>
      </c>
      <c r="E851" s="134">
        <v>5.67</v>
      </c>
      <c r="F851" s="135"/>
    </row>
    <row r="852" spans="1:6" x14ac:dyDescent="0.2">
      <c r="A852" s="133">
        <v>38194</v>
      </c>
      <c r="B852" s="134">
        <v>5.2549999999999999</v>
      </c>
      <c r="C852" s="134">
        <v>5.35</v>
      </c>
      <c r="D852" s="134">
        <v>5.53</v>
      </c>
      <c r="E852" s="134">
        <v>5.69</v>
      </c>
      <c r="F852" s="135"/>
    </row>
    <row r="853" spans="1:6" x14ac:dyDescent="0.2">
      <c r="A853" s="133">
        <v>38195</v>
      </c>
      <c r="B853" s="134">
        <v>5.2750000000000004</v>
      </c>
      <c r="C853" s="134">
        <v>5.37</v>
      </c>
      <c r="D853" s="134">
        <v>5.5549999999999997</v>
      </c>
      <c r="E853" s="134">
        <v>5.7350000000000003</v>
      </c>
      <c r="F853" s="135"/>
    </row>
    <row r="854" spans="1:6" x14ac:dyDescent="0.2">
      <c r="A854" s="133">
        <v>38196</v>
      </c>
      <c r="B854" s="134">
        <v>5.335</v>
      </c>
      <c r="C854" s="134">
        <v>5.44</v>
      </c>
      <c r="D854" s="134">
        <v>5.64</v>
      </c>
      <c r="E854" s="134">
        <v>5.8250000000000002</v>
      </c>
      <c r="F854" s="135"/>
    </row>
    <row r="855" spans="1:6" x14ac:dyDescent="0.2">
      <c r="A855" s="133">
        <v>38197</v>
      </c>
      <c r="B855" s="134">
        <v>5.3550000000000004</v>
      </c>
      <c r="C855" s="134">
        <v>5.46</v>
      </c>
      <c r="D855" s="134">
        <v>5.66</v>
      </c>
      <c r="E855" s="134">
        <v>5.84</v>
      </c>
      <c r="F855" s="135"/>
    </row>
    <row r="856" spans="1:6" x14ac:dyDescent="0.2">
      <c r="A856" s="133">
        <v>38198</v>
      </c>
      <c r="B856" s="134">
        <v>5.3949999999999996</v>
      </c>
      <c r="C856" s="134">
        <v>5.5</v>
      </c>
      <c r="D856" s="134">
        <v>5.6950000000000003</v>
      </c>
      <c r="E856" s="134">
        <v>5.8449999999999998</v>
      </c>
      <c r="F856" s="135"/>
    </row>
    <row r="857" spans="1:6" x14ac:dyDescent="0.2">
      <c r="A857" s="133">
        <v>38201</v>
      </c>
      <c r="B857" s="134">
        <v>5.3150000000000004</v>
      </c>
      <c r="C857" s="134">
        <v>5.4249999999999998</v>
      </c>
      <c r="D857" s="134">
        <v>5.62</v>
      </c>
      <c r="E857" s="134">
        <v>5.73</v>
      </c>
      <c r="F857" s="135"/>
    </row>
    <row r="858" spans="1:6" x14ac:dyDescent="0.2">
      <c r="A858" s="133">
        <v>38202</v>
      </c>
      <c r="B858" s="134">
        <v>5.34</v>
      </c>
      <c r="C858" s="134">
        <v>5.44</v>
      </c>
      <c r="D858" s="134">
        <v>5.625</v>
      </c>
      <c r="E858" s="134">
        <v>5.75</v>
      </c>
      <c r="F858" s="135"/>
    </row>
    <row r="859" spans="1:6" x14ac:dyDescent="0.2">
      <c r="A859" s="133">
        <v>38203</v>
      </c>
      <c r="B859" s="134">
        <v>5.2649999999999997</v>
      </c>
      <c r="C859" s="134">
        <v>5.3550000000000004</v>
      </c>
      <c r="D859" s="134">
        <v>5.5350000000000001</v>
      </c>
      <c r="E859" s="134">
        <v>5.665</v>
      </c>
      <c r="F859" s="135"/>
    </row>
    <row r="860" spans="1:6" x14ac:dyDescent="0.2">
      <c r="A860" s="133">
        <v>38204</v>
      </c>
      <c r="B860" s="134">
        <v>5.25</v>
      </c>
      <c r="C860" s="134">
        <v>5.3449999999999998</v>
      </c>
      <c r="D860" s="134">
        <v>5.53</v>
      </c>
      <c r="E860" s="134">
        <v>5.67</v>
      </c>
      <c r="F860" s="135"/>
    </row>
    <row r="861" spans="1:6" x14ac:dyDescent="0.2">
      <c r="A861" s="133">
        <v>38205</v>
      </c>
      <c r="B861" s="134">
        <v>5.2249999999999996</v>
      </c>
      <c r="C861" s="134">
        <v>5.3150000000000004</v>
      </c>
      <c r="D861" s="134">
        <v>5.5</v>
      </c>
      <c r="E861" s="134">
        <v>5.64</v>
      </c>
      <c r="F861" s="135"/>
    </row>
    <row r="862" spans="1:6" x14ac:dyDescent="0.2">
      <c r="A862" s="133">
        <v>38208</v>
      </c>
      <c r="B862" s="134">
        <v>5.2</v>
      </c>
      <c r="C862" s="134">
        <v>5.2750000000000004</v>
      </c>
      <c r="D862" s="134">
        <v>5.4450000000000003</v>
      </c>
      <c r="E862" s="134">
        <v>5.5549999999999997</v>
      </c>
      <c r="F862" s="135"/>
    </row>
    <row r="863" spans="1:6" x14ac:dyDescent="0.2">
      <c r="A863" s="133">
        <v>38209</v>
      </c>
      <c r="B863" s="134">
        <v>5.21</v>
      </c>
      <c r="C863" s="134">
        <v>5.2850000000000001</v>
      </c>
      <c r="D863" s="134">
        <v>5.46</v>
      </c>
      <c r="E863" s="134">
        <v>5.58</v>
      </c>
      <c r="F863" s="135"/>
    </row>
    <row r="864" spans="1:6" x14ac:dyDescent="0.2">
      <c r="A864" s="133">
        <v>38210</v>
      </c>
      <c r="B864" s="134">
        <v>5.2350000000000003</v>
      </c>
      <c r="C864" s="134">
        <v>5.3150000000000004</v>
      </c>
      <c r="D864" s="134">
        <v>5.4850000000000003</v>
      </c>
      <c r="E864" s="134">
        <v>5.5949999999999998</v>
      </c>
      <c r="F864" s="135"/>
    </row>
    <row r="865" spans="1:6" x14ac:dyDescent="0.2">
      <c r="A865" s="133">
        <v>38211</v>
      </c>
      <c r="B865" s="134">
        <v>5.2249999999999996</v>
      </c>
      <c r="C865" s="134">
        <v>5.2949999999999999</v>
      </c>
      <c r="D865" s="134">
        <v>5.4649999999999999</v>
      </c>
      <c r="E865" s="134">
        <v>5.58</v>
      </c>
      <c r="F865" s="135"/>
    </row>
    <row r="866" spans="1:6" x14ac:dyDescent="0.2">
      <c r="A866" s="133">
        <v>38212</v>
      </c>
      <c r="B866" s="134">
        <v>5.19</v>
      </c>
      <c r="C866" s="134">
        <v>5.26</v>
      </c>
      <c r="D866" s="134">
        <v>5.4249999999999998</v>
      </c>
      <c r="E866" s="134">
        <v>5.54</v>
      </c>
      <c r="F866" s="135"/>
    </row>
    <row r="867" spans="1:6" x14ac:dyDescent="0.2">
      <c r="A867" s="133">
        <v>38215</v>
      </c>
      <c r="B867" s="134">
        <v>5.1950000000000003</v>
      </c>
      <c r="C867" s="134">
        <v>5.27</v>
      </c>
      <c r="D867" s="134">
        <v>5.4249999999999998</v>
      </c>
      <c r="E867" s="134">
        <v>5.55</v>
      </c>
      <c r="F867" s="135"/>
    </row>
    <row r="868" spans="1:6" x14ac:dyDescent="0.2">
      <c r="A868" s="133">
        <v>38216</v>
      </c>
      <c r="B868" s="134">
        <v>5.23</v>
      </c>
      <c r="C868" s="134">
        <v>5.3049999999999997</v>
      </c>
      <c r="D868" s="134">
        <v>5.47</v>
      </c>
      <c r="E868" s="134">
        <v>5.61</v>
      </c>
      <c r="F868" s="135"/>
    </row>
    <row r="869" spans="1:6" x14ac:dyDescent="0.2">
      <c r="A869" s="133">
        <v>38217</v>
      </c>
      <c r="B869" s="134">
        <v>5.19</v>
      </c>
      <c r="C869" s="134">
        <v>5.25</v>
      </c>
      <c r="D869" s="134">
        <v>5.4050000000000002</v>
      </c>
      <c r="E869" s="134">
        <v>5.5350000000000001</v>
      </c>
      <c r="F869" s="135"/>
    </row>
    <row r="870" spans="1:6" x14ac:dyDescent="0.2">
      <c r="A870" s="133">
        <v>38218</v>
      </c>
      <c r="B870" s="134">
        <v>5.2050000000000001</v>
      </c>
      <c r="C870" s="134">
        <v>5.27</v>
      </c>
      <c r="D870" s="134">
        <v>5.4249999999999998</v>
      </c>
      <c r="E870" s="134">
        <v>5.55</v>
      </c>
      <c r="F870" s="135"/>
    </row>
    <row r="871" spans="1:6" x14ac:dyDescent="0.2">
      <c r="A871" s="133">
        <v>38219</v>
      </c>
      <c r="B871" s="134">
        <v>5.1749999999999998</v>
      </c>
      <c r="C871" s="134">
        <v>5.23</v>
      </c>
      <c r="D871" s="134">
        <v>5.3849999999999998</v>
      </c>
      <c r="E871" s="134">
        <v>5.51</v>
      </c>
      <c r="F871" s="135"/>
    </row>
    <row r="872" spans="1:6" x14ac:dyDescent="0.2">
      <c r="A872" s="133">
        <v>38222</v>
      </c>
      <c r="B872" s="134">
        <v>5.2050000000000001</v>
      </c>
      <c r="C872" s="134">
        <v>5.2649999999999997</v>
      </c>
      <c r="D872" s="134">
        <v>5.42</v>
      </c>
      <c r="E872" s="134">
        <v>5.54</v>
      </c>
      <c r="F872" s="135"/>
    </row>
    <row r="873" spans="1:6" x14ac:dyDescent="0.2">
      <c r="A873" s="133">
        <v>38223</v>
      </c>
      <c r="B873" s="134">
        <v>5.2450000000000001</v>
      </c>
      <c r="C873" s="134">
        <v>5.31</v>
      </c>
      <c r="D873" s="134">
        <v>5.47</v>
      </c>
      <c r="E873" s="134">
        <v>5.585</v>
      </c>
      <c r="F873" s="135"/>
    </row>
    <row r="874" spans="1:6" x14ac:dyDescent="0.2">
      <c r="A874" s="133">
        <v>38224</v>
      </c>
      <c r="B874" s="134">
        <v>5.23</v>
      </c>
      <c r="C874" s="134">
        <v>5.2949999999999999</v>
      </c>
      <c r="D874" s="134">
        <v>5.4450000000000003</v>
      </c>
      <c r="E874" s="134">
        <v>5.56</v>
      </c>
      <c r="F874" s="135"/>
    </row>
    <row r="875" spans="1:6" x14ac:dyDescent="0.2">
      <c r="A875" s="133">
        <v>38225</v>
      </c>
      <c r="B875" s="134">
        <v>5.21</v>
      </c>
      <c r="C875" s="134">
        <v>5.2750000000000004</v>
      </c>
      <c r="D875" s="134">
        <v>5.43</v>
      </c>
      <c r="E875" s="134">
        <v>5.5350000000000001</v>
      </c>
      <c r="F875" s="135"/>
    </row>
    <row r="876" spans="1:6" x14ac:dyDescent="0.2">
      <c r="A876" s="133">
        <v>38226</v>
      </c>
      <c r="B876" s="134">
        <v>5.165</v>
      </c>
      <c r="C876" s="134">
        <v>5.2249999999999996</v>
      </c>
      <c r="D876" s="134">
        <v>5.375</v>
      </c>
      <c r="E876" s="134">
        <v>5.4850000000000003</v>
      </c>
      <c r="F876" s="135"/>
    </row>
    <row r="877" spans="1:6" x14ac:dyDescent="0.2">
      <c r="A877" s="133">
        <v>38229</v>
      </c>
      <c r="B877" s="134">
        <v>5.21</v>
      </c>
      <c r="C877" s="134">
        <v>5.2750000000000004</v>
      </c>
      <c r="D877" s="134">
        <v>5.4349999999999996</v>
      </c>
      <c r="E877" s="134">
        <v>5.53</v>
      </c>
      <c r="F877" s="135"/>
    </row>
    <row r="878" spans="1:6" x14ac:dyDescent="0.2">
      <c r="A878" s="133">
        <v>38230</v>
      </c>
      <c r="B878" s="134">
        <v>5.21</v>
      </c>
      <c r="C878" s="134">
        <v>5.28</v>
      </c>
      <c r="D878" s="134">
        <v>5.4349999999999996</v>
      </c>
      <c r="E878" s="134">
        <v>5.5350000000000001</v>
      </c>
      <c r="F878" s="135"/>
    </row>
    <row r="879" spans="1:6" x14ac:dyDescent="0.2">
      <c r="A879" s="133">
        <v>38231</v>
      </c>
      <c r="B879" s="134">
        <v>5.1349999999999998</v>
      </c>
      <c r="C879" s="134">
        <v>5.2050000000000001</v>
      </c>
      <c r="D879" s="134">
        <v>5.3550000000000004</v>
      </c>
      <c r="E879" s="134">
        <v>5.4450000000000003</v>
      </c>
      <c r="F879" s="135"/>
    </row>
    <row r="880" spans="1:6" x14ac:dyDescent="0.2">
      <c r="A880" s="133">
        <v>38232</v>
      </c>
      <c r="B880" s="134">
        <v>5.1050000000000004</v>
      </c>
      <c r="C880" s="134">
        <v>5.1749999999999998</v>
      </c>
      <c r="D880" s="134">
        <v>5.32</v>
      </c>
      <c r="E880" s="134">
        <v>5.3849999999999998</v>
      </c>
      <c r="F880" s="135"/>
    </row>
    <row r="881" spans="1:6" x14ac:dyDescent="0.2">
      <c r="A881" s="133">
        <v>38233</v>
      </c>
      <c r="B881" s="134">
        <v>5.13</v>
      </c>
      <c r="C881" s="134">
        <v>5.2050000000000001</v>
      </c>
      <c r="D881" s="134">
        <v>5.3550000000000004</v>
      </c>
      <c r="E881" s="134">
        <v>5.4349999999999996</v>
      </c>
      <c r="F881" s="135"/>
    </row>
    <row r="882" spans="1:6" x14ac:dyDescent="0.2">
      <c r="A882" s="133">
        <v>38236</v>
      </c>
      <c r="B882" s="134">
        <v>5.2649999999999997</v>
      </c>
      <c r="C882" s="134">
        <v>5.3550000000000004</v>
      </c>
      <c r="D882" s="134">
        <v>5.5049999999999999</v>
      </c>
      <c r="E882" s="134">
        <v>5.5750000000000002</v>
      </c>
      <c r="F882" s="135"/>
    </row>
    <row r="883" spans="1:6" x14ac:dyDescent="0.2">
      <c r="A883" s="133">
        <v>38237</v>
      </c>
      <c r="B883" s="134">
        <v>5.2549999999999999</v>
      </c>
      <c r="C883" s="134">
        <v>5.3449999999999998</v>
      </c>
      <c r="D883" s="134">
        <v>5.4950000000000001</v>
      </c>
      <c r="E883" s="134">
        <v>5.5650000000000004</v>
      </c>
      <c r="F883" s="135"/>
    </row>
    <row r="884" spans="1:6" x14ac:dyDescent="0.2">
      <c r="A884" s="133">
        <v>38238</v>
      </c>
      <c r="B884" s="134">
        <v>5.24</v>
      </c>
      <c r="C884" s="134">
        <v>5.33</v>
      </c>
      <c r="D884" s="134">
        <v>5.47</v>
      </c>
      <c r="E884" s="134">
        <v>5.53</v>
      </c>
      <c r="F884" s="135"/>
    </row>
    <row r="885" spans="1:6" x14ac:dyDescent="0.2">
      <c r="A885" s="133">
        <v>38239</v>
      </c>
      <c r="B885" s="134">
        <v>5.12</v>
      </c>
      <c r="C885" s="134">
        <v>5.2</v>
      </c>
      <c r="D885" s="134">
        <v>5.33</v>
      </c>
      <c r="E885" s="134">
        <v>5.3949999999999996</v>
      </c>
      <c r="F885" s="135"/>
    </row>
    <row r="886" spans="1:6" x14ac:dyDescent="0.2">
      <c r="A886" s="133">
        <v>38240</v>
      </c>
      <c r="B886" s="134">
        <v>5.1050000000000004</v>
      </c>
      <c r="C886" s="134">
        <v>5.1849999999999996</v>
      </c>
      <c r="D886" s="134">
        <v>5.3049999999999997</v>
      </c>
      <c r="E886" s="134">
        <v>5.4249999999999998</v>
      </c>
      <c r="F886" s="135"/>
    </row>
    <row r="887" spans="1:6" x14ac:dyDescent="0.2">
      <c r="A887" s="133">
        <v>38243</v>
      </c>
      <c r="B887" s="134">
        <v>5.1100000000000003</v>
      </c>
      <c r="C887" s="134">
        <v>5.18</v>
      </c>
      <c r="D887" s="134">
        <v>5.3</v>
      </c>
      <c r="E887" s="134">
        <v>5.42</v>
      </c>
      <c r="F887" s="135"/>
    </row>
    <row r="888" spans="1:6" x14ac:dyDescent="0.2">
      <c r="A888" s="133">
        <v>38244</v>
      </c>
      <c r="B888" s="134">
        <v>5.0650000000000004</v>
      </c>
      <c r="C888" s="134">
        <v>5.1349999999999998</v>
      </c>
      <c r="D888" s="134">
        <v>5.25</v>
      </c>
      <c r="E888" s="134">
        <v>5.375</v>
      </c>
      <c r="F888" s="135"/>
    </row>
    <row r="889" spans="1:6" x14ac:dyDescent="0.2">
      <c r="A889" s="133">
        <v>38245</v>
      </c>
      <c r="B889" s="134">
        <v>5.0250000000000004</v>
      </c>
      <c r="C889" s="134">
        <v>5.0949999999999998</v>
      </c>
      <c r="D889" s="134">
        <v>5.21</v>
      </c>
      <c r="E889" s="134">
        <v>5.33</v>
      </c>
      <c r="F889" s="135"/>
    </row>
    <row r="890" spans="1:6" x14ac:dyDescent="0.2">
      <c r="A890" s="133">
        <v>38246</v>
      </c>
      <c r="B890" s="134">
        <v>5.05</v>
      </c>
      <c r="C890" s="134">
        <v>5.125</v>
      </c>
      <c r="D890" s="134">
        <v>5.24</v>
      </c>
      <c r="E890" s="134">
        <v>5.375</v>
      </c>
      <c r="F890" s="135"/>
    </row>
    <row r="891" spans="1:6" x14ac:dyDescent="0.2">
      <c r="A891" s="133">
        <v>38247</v>
      </c>
      <c r="B891" s="134">
        <v>5.0350000000000001</v>
      </c>
      <c r="C891" s="134">
        <v>5.1050000000000004</v>
      </c>
      <c r="D891" s="134">
        <v>5.21</v>
      </c>
      <c r="E891" s="134">
        <v>5.34</v>
      </c>
      <c r="F891" s="135"/>
    </row>
    <row r="892" spans="1:6" x14ac:dyDescent="0.2">
      <c r="A892" s="133">
        <v>38250</v>
      </c>
      <c r="B892" s="134">
        <v>5.07</v>
      </c>
      <c r="C892" s="134">
        <v>5.1449999999999996</v>
      </c>
      <c r="D892" s="134">
        <v>5.2549999999999999</v>
      </c>
      <c r="E892" s="134">
        <v>5.38</v>
      </c>
      <c r="F892" s="135"/>
    </row>
    <row r="893" spans="1:6" x14ac:dyDescent="0.2">
      <c r="A893" s="133">
        <v>38251</v>
      </c>
      <c r="B893" s="134">
        <v>5.03</v>
      </c>
      <c r="C893" s="134">
        <v>5.1100000000000003</v>
      </c>
      <c r="D893" s="134">
        <v>5.22</v>
      </c>
      <c r="E893" s="134">
        <v>5.3550000000000004</v>
      </c>
      <c r="F893" s="135"/>
    </row>
    <row r="894" spans="1:6" x14ac:dyDescent="0.2">
      <c r="A894" s="133">
        <v>38252</v>
      </c>
      <c r="B894" s="134">
        <v>5.05</v>
      </c>
      <c r="C894" s="134">
        <v>5.13</v>
      </c>
      <c r="D894" s="134">
        <v>5.24</v>
      </c>
      <c r="E894" s="134">
        <v>5.3650000000000002</v>
      </c>
      <c r="F894" s="135"/>
    </row>
    <row r="895" spans="1:6" x14ac:dyDescent="0.2">
      <c r="A895" s="133">
        <v>38253</v>
      </c>
      <c r="B895" s="134">
        <v>5.03</v>
      </c>
      <c r="C895" s="134">
        <v>5.1100000000000003</v>
      </c>
      <c r="D895" s="134">
        <v>5.22</v>
      </c>
      <c r="E895" s="134">
        <v>5.34</v>
      </c>
      <c r="F895" s="135"/>
    </row>
    <row r="896" spans="1:6" x14ac:dyDescent="0.2">
      <c r="A896" s="133">
        <v>38254</v>
      </c>
      <c r="B896" s="134">
        <v>5.0750000000000002</v>
      </c>
      <c r="C896" s="134">
        <v>5.16</v>
      </c>
      <c r="D896" s="134">
        <v>5.27</v>
      </c>
      <c r="E896" s="134">
        <v>5.3849999999999998</v>
      </c>
      <c r="F896" s="135"/>
    </row>
    <row r="897" spans="1:6" x14ac:dyDescent="0.2">
      <c r="A897" s="133">
        <v>38257</v>
      </c>
      <c r="B897" s="134">
        <v>5.12</v>
      </c>
      <c r="C897" s="134">
        <v>5.2050000000000001</v>
      </c>
      <c r="D897" s="134">
        <v>5.3150000000000004</v>
      </c>
      <c r="E897" s="134">
        <v>5.4050000000000002</v>
      </c>
      <c r="F897" s="135"/>
    </row>
    <row r="898" spans="1:6" x14ac:dyDescent="0.2">
      <c r="A898" s="133">
        <v>38258</v>
      </c>
      <c r="B898" s="134">
        <v>5.08</v>
      </c>
      <c r="C898" s="134">
        <v>5.17</v>
      </c>
      <c r="D898" s="134">
        <v>5.27</v>
      </c>
      <c r="E898" s="134">
        <v>5.3550000000000004</v>
      </c>
      <c r="F898" s="135"/>
    </row>
    <row r="899" spans="1:6" x14ac:dyDescent="0.2">
      <c r="A899" s="133">
        <v>38259</v>
      </c>
      <c r="B899" s="134">
        <v>5.12</v>
      </c>
      <c r="C899" s="134">
        <v>5.21</v>
      </c>
      <c r="D899" s="134">
        <v>5.3150000000000004</v>
      </c>
      <c r="E899" s="134">
        <v>5.415</v>
      </c>
      <c r="F899" s="135"/>
    </row>
    <row r="900" spans="1:6" x14ac:dyDescent="0.2">
      <c r="A900" s="133">
        <v>38260</v>
      </c>
      <c r="B900" s="134">
        <v>5.14</v>
      </c>
      <c r="C900" s="134">
        <v>5.2350000000000003</v>
      </c>
      <c r="D900" s="134">
        <v>5.35</v>
      </c>
      <c r="E900" s="134">
        <v>5.47</v>
      </c>
      <c r="F900" s="135"/>
    </row>
    <row r="901" spans="1:6" x14ac:dyDescent="0.2">
      <c r="A901" s="133">
        <v>38261</v>
      </c>
      <c r="B901" s="134">
        <v>5.0999999999999996</v>
      </c>
      <c r="C901" s="134">
        <v>5.1950000000000003</v>
      </c>
      <c r="D901" s="134">
        <v>5.3150000000000004</v>
      </c>
      <c r="E901" s="134">
        <v>5.45</v>
      </c>
      <c r="F901" s="135"/>
    </row>
    <row r="902" spans="1:6" x14ac:dyDescent="0.2">
      <c r="A902" s="133">
        <v>38264</v>
      </c>
      <c r="B902" s="134">
        <v>5.13</v>
      </c>
      <c r="C902" s="134">
        <v>5.2249999999999996</v>
      </c>
      <c r="D902" s="134">
        <v>5.3449999999999998</v>
      </c>
      <c r="E902" s="134">
        <v>5.48</v>
      </c>
      <c r="F902" s="135"/>
    </row>
    <row r="903" spans="1:6" x14ac:dyDescent="0.2">
      <c r="A903" s="133">
        <v>38265</v>
      </c>
      <c r="B903" s="134">
        <v>5.12</v>
      </c>
      <c r="C903" s="134">
        <v>5.2149999999999999</v>
      </c>
      <c r="D903" s="134">
        <v>5.34</v>
      </c>
      <c r="E903" s="134">
        <v>5.48</v>
      </c>
      <c r="F903" s="135"/>
    </row>
    <row r="904" spans="1:6" x14ac:dyDescent="0.2">
      <c r="A904" s="133">
        <v>38266</v>
      </c>
      <c r="B904" s="134">
        <v>5.125</v>
      </c>
      <c r="C904" s="134">
        <v>5.2149999999999999</v>
      </c>
      <c r="D904" s="134">
        <v>5.34</v>
      </c>
      <c r="E904" s="134">
        <v>5.49</v>
      </c>
      <c r="F904" s="135"/>
    </row>
    <row r="905" spans="1:6" x14ac:dyDescent="0.2">
      <c r="A905" s="133">
        <v>38267</v>
      </c>
      <c r="B905" s="134">
        <v>5.1550000000000002</v>
      </c>
      <c r="C905" s="134">
        <v>5.2549999999999999</v>
      </c>
      <c r="D905" s="134">
        <v>5.38</v>
      </c>
      <c r="E905" s="134">
        <v>5.5250000000000004</v>
      </c>
      <c r="F905" s="135"/>
    </row>
    <row r="906" spans="1:6" x14ac:dyDescent="0.2">
      <c r="A906" s="133">
        <v>38268</v>
      </c>
      <c r="B906" s="134">
        <v>5.17</v>
      </c>
      <c r="C906" s="134">
        <v>5.27</v>
      </c>
      <c r="D906" s="134">
        <v>5.4</v>
      </c>
      <c r="E906" s="134">
        <v>5.55</v>
      </c>
      <c r="F906" s="135"/>
    </row>
    <row r="907" spans="1:6" x14ac:dyDescent="0.2">
      <c r="A907" s="133">
        <v>38271</v>
      </c>
      <c r="B907" s="134">
        <v>5.0999999999999996</v>
      </c>
      <c r="C907" s="134">
        <v>5.1950000000000003</v>
      </c>
      <c r="D907" s="134">
        <v>5.32</v>
      </c>
      <c r="E907" s="134">
        <v>5.46</v>
      </c>
      <c r="F907" s="135"/>
    </row>
    <row r="908" spans="1:6" x14ac:dyDescent="0.2">
      <c r="A908" s="133">
        <v>38272</v>
      </c>
      <c r="B908" s="134">
        <v>5.0949999999999998</v>
      </c>
      <c r="C908" s="134">
        <v>5.18</v>
      </c>
      <c r="D908" s="134">
        <v>5.31</v>
      </c>
      <c r="E908" s="134">
        <v>5.44</v>
      </c>
      <c r="F908" s="135"/>
    </row>
    <row r="909" spans="1:6" x14ac:dyDescent="0.2">
      <c r="A909" s="133">
        <v>38273</v>
      </c>
      <c r="B909" s="134">
        <v>5.0999999999999996</v>
      </c>
      <c r="C909" s="134">
        <v>5.18</v>
      </c>
      <c r="D909" s="134">
        <v>5.31</v>
      </c>
      <c r="E909" s="134">
        <v>5.4450000000000003</v>
      </c>
      <c r="F909" s="135"/>
    </row>
    <row r="910" spans="1:6" x14ac:dyDescent="0.2">
      <c r="A910" s="133">
        <v>38274</v>
      </c>
      <c r="B910" s="134">
        <v>5.05</v>
      </c>
      <c r="C910" s="134">
        <v>5.13</v>
      </c>
      <c r="D910" s="134">
        <v>5.2450000000000001</v>
      </c>
      <c r="E910" s="134">
        <v>5.3650000000000002</v>
      </c>
      <c r="F910" s="135"/>
    </row>
    <row r="911" spans="1:6" x14ac:dyDescent="0.2">
      <c r="A911" s="133">
        <v>38275</v>
      </c>
      <c r="B911" s="134">
        <v>5.01</v>
      </c>
      <c r="C911" s="134">
        <v>5.08</v>
      </c>
      <c r="D911" s="134">
        <v>5.1950000000000003</v>
      </c>
      <c r="E911" s="134">
        <v>5.32</v>
      </c>
      <c r="F911" s="135"/>
    </row>
    <row r="912" spans="1:6" x14ac:dyDescent="0.2">
      <c r="A912" s="133">
        <v>38278</v>
      </c>
      <c r="B912" s="134">
        <v>5.0149999999999997</v>
      </c>
      <c r="C912" s="134">
        <v>5.09</v>
      </c>
      <c r="D912" s="134">
        <v>5.2149999999999999</v>
      </c>
      <c r="E912" s="134">
        <v>5.3449999999999998</v>
      </c>
      <c r="F912" s="135"/>
    </row>
    <row r="913" spans="1:6" x14ac:dyDescent="0.2">
      <c r="A913" s="133">
        <v>38279</v>
      </c>
      <c r="B913" s="134">
        <v>5.01</v>
      </c>
      <c r="C913" s="134">
        <v>5.09</v>
      </c>
      <c r="D913" s="134">
        <v>5.2149999999999999</v>
      </c>
      <c r="E913" s="134">
        <v>5.3449999999999998</v>
      </c>
      <c r="F913" s="135"/>
    </row>
    <row r="914" spans="1:6" x14ac:dyDescent="0.2">
      <c r="A914" s="133">
        <v>38280</v>
      </c>
      <c r="B914" s="134">
        <v>4.99</v>
      </c>
      <c r="C914" s="134">
        <v>5.07</v>
      </c>
      <c r="D914" s="134">
        <v>5.1950000000000003</v>
      </c>
      <c r="E914" s="134">
        <v>5.3250000000000002</v>
      </c>
      <c r="F914" s="135"/>
    </row>
    <row r="915" spans="1:6" x14ac:dyDescent="0.2">
      <c r="A915" s="133">
        <v>38281</v>
      </c>
      <c r="B915" s="134">
        <v>4.9950000000000001</v>
      </c>
      <c r="C915" s="134">
        <v>5.07</v>
      </c>
      <c r="D915" s="134">
        <v>5.1849999999999996</v>
      </c>
      <c r="E915" s="134">
        <v>5.3</v>
      </c>
      <c r="F915" s="135"/>
    </row>
    <row r="916" spans="1:6" x14ac:dyDescent="0.2">
      <c r="A916" s="133">
        <v>38282</v>
      </c>
      <c r="B916" s="134">
        <v>5.0449999999999999</v>
      </c>
      <c r="C916" s="134">
        <v>5.12</v>
      </c>
      <c r="D916" s="134">
        <v>5.2450000000000001</v>
      </c>
      <c r="E916" s="134">
        <v>5.3650000000000002</v>
      </c>
      <c r="F916" s="135"/>
    </row>
    <row r="917" spans="1:6" x14ac:dyDescent="0.2">
      <c r="A917" s="133">
        <v>38285</v>
      </c>
      <c r="B917" s="134">
        <v>4.99</v>
      </c>
      <c r="C917" s="134">
        <v>5.0599999999999996</v>
      </c>
      <c r="D917" s="134">
        <v>5.18</v>
      </c>
      <c r="E917" s="134">
        <v>5.3</v>
      </c>
      <c r="F917" s="135"/>
    </row>
    <row r="918" spans="1:6" x14ac:dyDescent="0.2">
      <c r="A918" s="133">
        <v>38286</v>
      </c>
      <c r="B918" s="134">
        <v>5.03</v>
      </c>
      <c r="C918" s="134">
        <v>5.0999999999999996</v>
      </c>
      <c r="D918" s="134">
        <v>5.22</v>
      </c>
      <c r="E918" s="134">
        <v>5.34</v>
      </c>
      <c r="F918" s="135"/>
    </row>
    <row r="919" spans="1:6" x14ac:dyDescent="0.2">
      <c r="A919" s="133">
        <v>38287</v>
      </c>
      <c r="B919" s="134">
        <v>5.01</v>
      </c>
      <c r="C919" s="134">
        <v>5.07</v>
      </c>
      <c r="D919" s="134">
        <v>5.1950000000000003</v>
      </c>
      <c r="E919" s="134">
        <v>5.33</v>
      </c>
      <c r="F919" s="135"/>
    </row>
    <row r="920" spans="1:6" x14ac:dyDescent="0.2">
      <c r="A920" s="133">
        <v>38288</v>
      </c>
      <c r="B920" s="134">
        <v>5.0549999999999997</v>
      </c>
      <c r="C920" s="134">
        <v>5.12</v>
      </c>
      <c r="D920" s="134">
        <v>5.2549999999999999</v>
      </c>
      <c r="E920" s="134">
        <v>5.39</v>
      </c>
      <c r="F920" s="135"/>
    </row>
    <row r="921" spans="1:6" x14ac:dyDescent="0.2">
      <c r="A921" s="133">
        <v>38289</v>
      </c>
      <c r="B921" s="134">
        <v>5.0750000000000002</v>
      </c>
      <c r="C921" s="134">
        <v>5.14</v>
      </c>
      <c r="D921" s="134">
        <v>5.27</v>
      </c>
      <c r="E921" s="134">
        <v>5.3849999999999998</v>
      </c>
      <c r="F921" s="135"/>
    </row>
    <row r="922" spans="1:6" x14ac:dyDescent="0.2">
      <c r="A922" s="133">
        <v>38292</v>
      </c>
      <c r="B922" s="134">
        <v>5.04</v>
      </c>
      <c r="C922" s="134">
        <v>5.1050000000000004</v>
      </c>
      <c r="D922" s="134">
        <v>5.23</v>
      </c>
      <c r="E922" s="134">
        <v>5.3449999999999998</v>
      </c>
      <c r="F922" s="135"/>
    </row>
    <row r="923" spans="1:6" x14ac:dyDescent="0.2">
      <c r="A923" s="133">
        <v>38293</v>
      </c>
      <c r="B923" s="134">
        <v>5.07</v>
      </c>
      <c r="C923" s="134">
        <v>5.13</v>
      </c>
      <c r="D923" s="134">
        <v>5.26</v>
      </c>
      <c r="E923" s="134">
        <v>5.37</v>
      </c>
      <c r="F923" s="135"/>
    </row>
    <row r="924" spans="1:6" x14ac:dyDescent="0.2">
      <c r="A924" s="133">
        <v>38294</v>
      </c>
      <c r="B924" s="134">
        <v>5.09</v>
      </c>
      <c r="C924" s="134">
        <v>5.15</v>
      </c>
      <c r="D924" s="134">
        <v>5.28</v>
      </c>
      <c r="E924" s="134">
        <v>5.41</v>
      </c>
      <c r="F924" s="135"/>
    </row>
    <row r="925" spans="1:6" x14ac:dyDescent="0.2">
      <c r="A925" s="133">
        <v>38295</v>
      </c>
      <c r="B925" s="134">
        <v>5.08</v>
      </c>
      <c r="C925" s="134">
        <v>5.14</v>
      </c>
      <c r="D925" s="134">
        <v>5.27</v>
      </c>
      <c r="E925" s="134">
        <v>5.4</v>
      </c>
      <c r="F925" s="135"/>
    </row>
    <row r="926" spans="1:6" x14ac:dyDescent="0.2">
      <c r="A926" s="133">
        <v>38296</v>
      </c>
      <c r="B926" s="134">
        <v>5.0599999999999996</v>
      </c>
      <c r="C926" s="134">
        <v>5.1150000000000002</v>
      </c>
      <c r="D926" s="134">
        <v>5.25</v>
      </c>
      <c r="E926" s="134">
        <v>5.3849999999999998</v>
      </c>
      <c r="F926" s="135"/>
    </row>
    <row r="927" spans="1:6" x14ac:dyDescent="0.2">
      <c r="A927" s="133">
        <v>38299</v>
      </c>
      <c r="B927" s="134">
        <v>5.13</v>
      </c>
      <c r="C927" s="134">
        <v>5.1950000000000003</v>
      </c>
      <c r="D927" s="134">
        <v>5.34</v>
      </c>
      <c r="E927" s="134">
        <v>5.4850000000000003</v>
      </c>
      <c r="F927" s="135"/>
    </row>
    <row r="928" spans="1:6" x14ac:dyDescent="0.2">
      <c r="A928" s="133">
        <v>38300</v>
      </c>
      <c r="B928" s="134">
        <v>5.14</v>
      </c>
      <c r="C928" s="134">
        <v>5.2</v>
      </c>
      <c r="D928" s="134">
        <v>5.35</v>
      </c>
      <c r="E928" s="134">
        <v>5.4950000000000001</v>
      </c>
      <c r="F928" s="135"/>
    </row>
    <row r="929" spans="1:6" x14ac:dyDescent="0.2">
      <c r="A929" s="133">
        <v>38301</v>
      </c>
      <c r="B929" s="134">
        <v>5.16</v>
      </c>
      <c r="C929" s="134">
        <v>5.22</v>
      </c>
      <c r="D929" s="134">
        <v>5.37</v>
      </c>
      <c r="E929" s="134">
        <v>5.51</v>
      </c>
      <c r="F929" s="135"/>
    </row>
    <row r="930" spans="1:6" x14ac:dyDescent="0.2">
      <c r="A930" s="133">
        <v>38302</v>
      </c>
      <c r="B930" s="134">
        <v>5.2050000000000001</v>
      </c>
      <c r="C930" s="134">
        <v>5.27</v>
      </c>
      <c r="D930" s="134">
        <v>5.415</v>
      </c>
      <c r="E930" s="134">
        <v>5.5449999999999999</v>
      </c>
      <c r="F930" s="135"/>
    </row>
    <row r="931" spans="1:6" x14ac:dyDescent="0.2">
      <c r="A931" s="133">
        <v>38303</v>
      </c>
      <c r="B931" s="134">
        <v>5.23</v>
      </c>
      <c r="C931" s="134">
        <v>5.29</v>
      </c>
      <c r="D931" s="134">
        <v>5.4249999999999998</v>
      </c>
      <c r="E931" s="134">
        <v>5.5350000000000001</v>
      </c>
      <c r="F931" s="135"/>
    </row>
    <row r="932" spans="1:6" x14ac:dyDescent="0.2">
      <c r="A932" s="133">
        <v>38306</v>
      </c>
      <c r="B932" s="134">
        <v>5.1950000000000003</v>
      </c>
      <c r="C932" s="134">
        <v>5.25</v>
      </c>
      <c r="D932" s="134">
        <v>5.3849999999999998</v>
      </c>
      <c r="E932" s="134">
        <v>5.4950000000000001</v>
      </c>
      <c r="F932" s="135"/>
    </row>
    <row r="933" spans="1:6" x14ac:dyDescent="0.2">
      <c r="A933" s="133">
        <v>38307</v>
      </c>
      <c r="B933" s="134">
        <v>5.2050000000000001</v>
      </c>
      <c r="C933" s="134">
        <v>5.26</v>
      </c>
      <c r="D933" s="134">
        <v>5.3949999999999996</v>
      </c>
      <c r="E933" s="134">
        <v>5.49</v>
      </c>
      <c r="F933" s="135"/>
    </row>
    <row r="934" spans="1:6" x14ac:dyDescent="0.2">
      <c r="A934" s="133">
        <v>38308</v>
      </c>
      <c r="B934" s="134">
        <v>5.1950000000000003</v>
      </c>
      <c r="C934" s="134">
        <v>5.25</v>
      </c>
      <c r="D934" s="134">
        <v>5.3849999999999998</v>
      </c>
      <c r="E934" s="134">
        <v>5.4850000000000003</v>
      </c>
      <c r="F934" s="135"/>
    </row>
    <row r="935" spans="1:6" x14ac:dyDescent="0.2">
      <c r="A935" s="133">
        <v>38309</v>
      </c>
      <c r="B935" s="134">
        <v>5.13</v>
      </c>
      <c r="C935" s="134">
        <v>5.18</v>
      </c>
      <c r="D935" s="134">
        <v>5.3049999999999997</v>
      </c>
      <c r="E935" s="134">
        <v>5.42</v>
      </c>
      <c r="F935" s="135"/>
    </row>
    <row r="936" spans="1:6" x14ac:dyDescent="0.2">
      <c r="A936" s="133">
        <v>38310</v>
      </c>
      <c r="B936" s="134">
        <v>5.0599999999999996</v>
      </c>
      <c r="C936" s="134">
        <v>5.1150000000000002</v>
      </c>
      <c r="D936" s="134">
        <v>5.2350000000000003</v>
      </c>
      <c r="E936" s="134">
        <v>5.3650000000000002</v>
      </c>
      <c r="F936" s="135"/>
    </row>
    <row r="937" spans="1:6" x14ac:dyDescent="0.2">
      <c r="A937" s="133">
        <v>38313</v>
      </c>
      <c r="B937" s="134">
        <v>5.085</v>
      </c>
      <c r="C937" s="134">
        <v>5.1349999999999998</v>
      </c>
      <c r="D937" s="134">
        <v>5.26</v>
      </c>
      <c r="E937" s="134">
        <v>5.3949999999999996</v>
      </c>
      <c r="F937" s="135"/>
    </row>
    <row r="938" spans="1:6" x14ac:dyDescent="0.2">
      <c r="A938" s="133">
        <v>38314</v>
      </c>
      <c r="B938" s="134">
        <v>5.0750000000000002</v>
      </c>
      <c r="C938" s="134">
        <v>5.125</v>
      </c>
      <c r="D938" s="134">
        <v>5.25</v>
      </c>
      <c r="E938" s="134">
        <v>5.3849999999999998</v>
      </c>
      <c r="F938" s="135"/>
    </row>
    <row r="939" spans="1:6" x14ac:dyDescent="0.2">
      <c r="A939" s="133">
        <v>38315</v>
      </c>
      <c r="B939" s="134">
        <v>5.0199999999999996</v>
      </c>
      <c r="C939" s="134">
        <v>5.07</v>
      </c>
      <c r="D939" s="134">
        <v>5.1950000000000003</v>
      </c>
      <c r="E939" s="134">
        <v>5.33</v>
      </c>
      <c r="F939" s="135"/>
    </row>
    <row r="940" spans="1:6" x14ac:dyDescent="0.2">
      <c r="A940" s="133">
        <v>38316</v>
      </c>
      <c r="B940" s="134">
        <v>4.9649999999999999</v>
      </c>
      <c r="C940" s="134">
        <v>5</v>
      </c>
      <c r="D940" s="134">
        <v>5.125</v>
      </c>
      <c r="E940" s="134">
        <v>5.25</v>
      </c>
      <c r="F940" s="135"/>
    </row>
    <row r="941" spans="1:6" x14ac:dyDescent="0.2">
      <c r="A941" s="133">
        <v>38317</v>
      </c>
      <c r="B941" s="134">
        <v>4.97</v>
      </c>
      <c r="C941" s="134">
        <v>5.01</v>
      </c>
      <c r="D941" s="134">
        <v>5.1349999999999998</v>
      </c>
      <c r="E941" s="134">
        <v>5.25</v>
      </c>
      <c r="F941" s="135"/>
    </row>
    <row r="942" spans="1:6" x14ac:dyDescent="0.2">
      <c r="A942" s="133">
        <v>38320</v>
      </c>
      <c r="B942" s="134">
        <v>4.9400000000000004</v>
      </c>
      <c r="C942" s="134">
        <v>4.9749999999999996</v>
      </c>
      <c r="D942" s="134">
        <v>5.0999999999999996</v>
      </c>
      <c r="E942" s="134">
        <v>5.23</v>
      </c>
      <c r="F942" s="135"/>
    </row>
    <row r="943" spans="1:6" x14ac:dyDescent="0.2">
      <c r="A943" s="133">
        <v>38321</v>
      </c>
      <c r="B943" s="134">
        <v>4.8949999999999996</v>
      </c>
      <c r="C943" s="134">
        <v>4.9349999999999996</v>
      </c>
      <c r="D943" s="134">
        <v>5.0650000000000004</v>
      </c>
      <c r="E943" s="134">
        <v>5.2249999999999996</v>
      </c>
      <c r="F943" s="135"/>
    </row>
    <row r="944" spans="1:6" x14ac:dyDescent="0.2">
      <c r="A944" s="133">
        <v>38322</v>
      </c>
      <c r="B944" s="134">
        <v>4.8650000000000002</v>
      </c>
      <c r="C944" s="134">
        <v>4.9000000000000004</v>
      </c>
      <c r="D944" s="134">
        <v>5.0350000000000001</v>
      </c>
      <c r="E944" s="134">
        <v>5.2050000000000001</v>
      </c>
      <c r="F944" s="135"/>
    </row>
    <row r="945" spans="1:6" x14ac:dyDescent="0.2">
      <c r="A945" s="133">
        <v>38323</v>
      </c>
      <c r="B945" s="134">
        <v>4.8849999999999998</v>
      </c>
      <c r="C945" s="134">
        <v>4.93</v>
      </c>
      <c r="D945" s="134">
        <v>5.0750000000000002</v>
      </c>
      <c r="E945" s="134">
        <v>5.2450000000000001</v>
      </c>
      <c r="F945" s="135"/>
    </row>
    <row r="946" spans="1:6" x14ac:dyDescent="0.2">
      <c r="A946" s="133">
        <v>38324</v>
      </c>
      <c r="B946" s="134">
        <v>4.9050000000000002</v>
      </c>
      <c r="C946" s="134">
        <v>4.95</v>
      </c>
      <c r="D946" s="134">
        <v>5.0999999999999996</v>
      </c>
      <c r="E946" s="134">
        <v>5.2850000000000001</v>
      </c>
      <c r="F946" s="135"/>
    </row>
    <row r="947" spans="1:6" x14ac:dyDescent="0.2">
      <c r="A947" s="133">
        <v>38327</v>
      </c>
      <c r="B947" s="134">
        <v>4.8650000000000002</v>
      </c>
      <c r="C947" s="134">
        <v>4.9050000000000002</v>
      </c>
      <c r="D947" s="134">
        <v>5.0449999999999999</v>
      </c>
      <c r="E947" s="134">
        <v>5.2149999999999999</v>
      </c>
      <c r="F947" s="135"/>
    </row>
    <row r="948" spans="1:6" x14ac:dyDescent="0.2">
      <c r="A948" s="133">
        <v>38328</v>
      </c>
      <c r="B948" s="134">
        <v>4.8550000000000004</v>
      </c>
      <c r="C948" s="134">
        <v>4.8899999999999997</v>
      </c>
      <c r="D948" s="134">
        <v>5.03</v>
      </c>
      <c r="E948" s="134">
        <v>5.18</v>
      </c>
      <c r="F948" s="135"/>
    </row>
    <row r="949" spans="1:6" x14ac:dyDescent="0.2">
      <c r="A949" s="133">
        <v>38329</v>
      </c>
      <c r="B949" s="134">
        <v>4.8499999999999996</v>
      </c>
      <c r="C949" s="134">
        <v>4.8849999999999998</v>
      </c>
      <c r="D949" s="134">
        <v>5.0199999999999996</v>
      </c>
      <c r="E949" s="134">
        <v>5.18</v>
      </c>
      <c r="F949" s="135"/>
    </row>
    <row r="950" spans="1:6" x14ac:dyDescent="0.2">
      <c r="A950" s="133">
        <v>38330</v>
      </c>
      <c r="B950" s="134">
        <v>4.88</v>
      </c>
      <c r="C950" s="134">
        <v>4.915</v>
      </c>
      <c r="D950" s="134">
        <v>5.0350000000000001</v>
      </c>
      <c r="E950" s="134">
        <v>5.1550000000000002</v>
      </c>
      <c r="F950" s="135"/>
    </row>
    <row r="951" spans="1:6" x14ac:dyDescent="0.2">
      <c r="A951" s="133">
        <v>38331</v>
      </c>
      <c r="B951" s="134">
        <v>4.93</v>
      </c>
      <c r="C951" s="134">
        <v>4.9649999999999999</v>
      </c>
      <c r="D951" s="134">
        <v>5.08</v>
      </c>
      <c r="E951" s="134">
        <v>5.1950000000000003</v>
      </c>
      <c r="F951" s="135"/>
    </row>
    <row r="952" spans="1:6" x14ac:dyDescent="0.2">
      <c r="A952" s="133">
        <v>38334</v>
      </c>
      <c r="B952" s="134">
        <v>4.92</v>
      </c>
      <c r="C952" s="134">
        <v>4.9550000000000001</v>
      </c>
      <c r="D952" s="134">
        <v>5.0750000000000002</v>
      </c>
      <c r="E952" s="134">
        <v>5.1950000000000003</v>
      </c>
      <c r="F952" s="135"/>
    </row>
    <row r="953" spans="1:6" x14ac:dyDescent="0.2">
      <c r="A953" s="133">
        <v>38335</v>
      </c>
      <c r="B953" s="134">
        <v>4.93</v>
      </c>
      <c r="C953" s="134">
        <v>4.9649999999999999</v>
      </c>
      <c r="D953" s="134">
        <v>5.08</v>
      </c>
      <c r="E953" s="134">
        <v>5.19</v>
      </c>
      <c r="F953" s="135"/>
    </row>
    <row r="954" spans="1:6" x14ac:dyDescent="0.2">
      <c r="A954" s="133">
        <v>38336</v>
      </c>
      <c r="B954" s="134">
        <v>4.8949999999999996</v>
      </c>
      <c r="C954" s="134">
        <v>4.9249999999999998</v>
      </c>
      <c r="D954" s="134">
        <v>5.05</v>
      </c>
      <c r="E954" s="134">
        <v>5.17</v>
      </c>
      <c r="F954" s="135"/>
    </row>
    <row r="955" spans="1:6" x14ac:dyDescent="0.2">
      <c r="A955" s="133">
        <v>38337</v>
      </c>
      <c r="B955" s="134">
        <v>4.8600000000000003</v>
      </c>
      <c r="C955" s="134">
        <v>4.8899999999999997</v>
      </c>
      <c r="D955" s="134">
        <v>5.01</v>
      </c>
      <c r="E955" s="134">
        <v>5.125</v>
      </c>
      <c r="F955" s="135"/>
    </row>
    <row r="956" spans="1:6" x14ac:dyDescent="0.2">
      <c r="A956" s="133">
        <v>38338</v>
      </c>
      <c r="B956" s="134">
        <v>4.8899999999999997</v>
      </c>
      <c r="C956" s="134">
        <v>4.9249999999999998</v>
      </c>
      <c r="D956" s="134">
        <v>5.0449999999999999</v>
      </c>
      <c r="E956" s="134">
        <v>5.17</v>
      </c>
      <c r="F956" s="135"/>
    </row>
    <row r="957" spans="1:6" x14ac:dyDescent="0.2">
      <c r="A957" s="133">
        <v>38341</v>
      </c>
      <c r="B957" s="134">
        <v>4.9649999999999999</v>
      </c>
      <c r="C957" s="134">
        <v>5</v>
      </c>
      <c r="D957" s="134">
        <v>5.125</v>
      </c>
      <c r="E957" s="134">
        <v>5.2350000000000003</v>
      </c>
      <c r="F957" s="135"/>
    </row>
    <row r="958" spans="1:6" x14ac:dyDescent="0.2">
      <c r="A958" s="133">
        <v>38342</v>
      </c>
      <c r="B958" s="134">
        <v>5.0199999999999996</v>
      </c>
      <c r="C958" s="134">
        <v>5.0599999999999996</v>
      </c>
      <c r="D958" s="134">
        <v>5.18</v>
      </c>
      <c r="E958" s="134">
        <v>5.29</v>
      </c>
      <c r="F958" s="135"/>
    </row>
    <row r="959" spans="1:6" x14ac:dyDescent="0.2">
      <c r="A959" s="133">
        <v>38343</v>
      </c>
      <c r="B959" s="134">
        <v>5.01</v>
      </c>
      <c r="C959" s="134">
        <v>5.05</v>
      </c>
      <c r="D959" s="134">
        <v>5.17</v>
      </c>
      <c r="E959" s="134">
        <v>5.2750000000000004</v>
      </c>
      <c r="F959" s="135"/>
    </row>
    <row r="960" spans="1:6" x14ac:dyDescent="0.2">
      <c r="A960" s="133">
        <v>38344</v>
      </c>
      <c r="B960" s="134">
        <v>4.99</v>
      </c>
      <c r="C960" s="134">
        <v>5.03</v>
      </c>
      <c r="D960" s="134">
        <v>5.15</v>
      </c>
      <c r="E960" s="134">
        <v>5.2649999999999997</v>
      </c>
      <c r="F960" s="135"/>
    </row>
    <row r="961" spans="1:6" x14ac:dyDescent="0.2">
      <c r="A961" s="133">
        <v>38345</v>
      </c>
      <c r="B961" s="134">
        <v>4.97</v>
      </c>
      <c r="C961" s="134">
        <v>5.01</v>
      </c>
      <c r="D961" s="134">
        <v>5.13</v>
      </c>
      <c r="E961" s="134">
        <v>5.2549999999999999</v>
      </c>
      <c r="F961" s="135"/>
    </row>
    <row r="962" spans="1:6" x14ac:dyDescent="0.2">
      <c r="A962" s="133">
        <v>38350</v>
      </c>
      <c r="B962" s="134">
        <v>5.04</v>
      </c>
      <c r="C962" s="134">
        <v>5.085</v>
      </c>
      <c r="D962" s="134">
        <v>5.2149999999999999</v>
      </c>
      <c r="E962" s="134">
        <v>5.36</v>
      </c>
      <c r="F962" s="135"/>
    </row>
    <row r="963" spans="1:6" x14ac:dyDescent="0.2">
      <c r="A963" s="133">
        <v>38351</v>
      </c>
      <c r="B963" s="134">
        <v>5.0750000000000002</v>
      </c>
      <c r="C963" s="134">
        <v>5.1150000000000002</v>
      </c>
      <c r="D963" s="134">
        <v>5.2350000000000003</v>
      </c>
      <c r="E963" s="134">
        <v>5.35</v>
      </c>
      <c r="F963" s="135"/>
    </row>
    <row r="964" spans="1:6" x14ac:dyDescent="0.2">
      <c r="A964" s="133">
        <v>38352</v>
      </c>
      <c r="B964" s="134">
        <v>5.0599999999999996</v>
      </c>
      <c r="C964" s="134">
        <v>5.0949999999999998</v>
      </c>
      <c r="D964" s="134">
        <v>5.2149999999999999</v>
      </c>
      <c r="E964" s="134">
        <v>5.33</v>
      </c>
      <c r="F964" s="135"/>
    </row>
    <row r="965" spans="1:6" x14ac:dyDescent="0.2">
      <c r="A965" s="133">
        <v>38356</v>
      </c>
      <c r="B965" s="134">
        <v>5.1749999999999998</v>
      </c>
      <c r="C965" s="134">
        <v>5.2249999999999996</v>
      </c>
      <c r="D965" s="134">
        <v>5.3449999999999998</v>
      </c>
      <c r="E965" s="134">
        <v>5.4649999999999999</v>
      </c>
      <c r="F965" s="135"/>
    </row>
    <row r="966" spans="1:6" x14ac:dyDescent="0.2">
      <c r="A966" s="133">
        <v>38357</v>
      </c>
      <c r="B966" s="134">
        <v>5.18</v>
      </c>
      <c r="C966" s="134">
        <v>5.2350000000000003</v>
      </c>
      <c r="D966" s="134">
        <v>5.36</v>
      </c>
      <c r="E966" s="134">
        <v>5.48</v>
      </c>
      <c r="F966" s="135"/>
    </row>
    <row r="967" spans="1:6" x14ac:dyDescent="0.2">
      <c r="A967" s="133">
        <v>38358</v>
      </c>
      <c r="B967" s="134">
        <v>5.1550000000000002</v>
      </c>
      <c r="C967" s="134">
        <v>5.2050000000000001</v>
      </c>
      <c r="D967" s="134">
        <v>5.33</v>
      </c>
      <c r="E967" s="134">
        <v>5.45</v>
      </c>
      <c r="F967" s="135"/>
    </row>
    <row r="968" spans="1:6" x14ac:dyDescent="0.2">
      <c r="A968" s="133">
        <v>38359</v>
      </c>
      <c r="B968" s="134">
        <v>5.1050000000000004</v>
      </c>
      <c r="C968" s="134">
        <v>5.1550000000000002</v>
      </c>
      <c r="D968" s="134">
        <v>5.28</v>
      </c>
      <c r="E968" s="134">
        <v>5.4</v>
      </c>
      <c r="F968" s="135"/>
    </row>
    <row r="969" spans="1:6" x14ac:dyDescent="0.2">
      <c r="A969" s="133">
        <v>38362</v>
      </c>
      <c r="B969" s="134">
        <v>5.1150000000000002</v>
      </c>
      <c r="C969" s="134">
        <v>5.165</v>
      </c>
      <c r="D969" s="134">
        <v>5.29</v>
      </c>
      <c r="E969" s="134">
        <v>5.3949999999999996</v>
      </c>
      <c r="F969" s="135"/>
    </row>
    <row r="970" spans="1:6" x14ac:dyDescent="0.2">
      <c r="A970" s="133">
        <v>38363</v>
      </c>
      <c r="B970" s="134">
        <v>5.0549999999999997</v>
      </c>
      <c r="C970" s="134">
        <v>5.0949999999999998</v>
      </c>
      <c r="D970" s="134">
        <v>5.22</v>
      </c>
      <c r="E970" s="134">
        <v>5.32</v>
      </c>
      <c r="F970" s="135"/>
    </row>
    <row r="971" spans="1:6" x14ac:dyDescent="0.2">
      <c r="A971" s="133">
        <v>38364</v>
      </c>
      <c r="B971" s="134">
        <v>5.0149999999999997</v>
      </c>
      <c r="C971" s="134">
        <v>5.05</v>
      </c>
      <c r="D971" s="134">
        <v>5.17</v>
      </c>
      <c r="E971" s="134">
        <v>5.2649999999999997</v>
      </c>
      <c r="F971" s="135"/>
    </row>
    <row r="972" spans="1:6" x14ac:dyDescent="0.2">
      <c r="A972" s="133">
        <v>38365</v>
      </c>
      <c r="B972" s="134">
        <v>5.0149999999999997</v>
      </c>
      <c r="C972" s="134">
        <v>5.05</v>
      </c>
      <c r="D972" s="134">
        <v>5.17</v>
      </c>
      <c r="E972" s="134">
        <v>5.27</v>
      </c>
      <c r="F972" s="135"/>
    </row>
    <row r="973" spans="1:6" x14ac:dyDescent="0.2">
      <c r="A973" s="133">
        <v>38366</v>
      </c>
      <c r="B973" s="134">
        <v>4.9950000000000001</v>
      </c>
      <c r="C973" s="134">
        <v>5.0250000000000004</v>
      </c>
      <c r="D973" s="134">
        <v>5.14</v>
      </c>
      <c r="E973" s="134">
        <v>5.24</v>
      </c>
      <c r="F973" s="135"/>
    </row>
    <row r="974" spans="1:6" x14ac:dyDescent="0.2">
      <c r="A974" s="133">
        <v>38369</v>
      </c>
      <c r="B974" s="134">
        <v>5.01</v>
      </c>
      <c r="C974" s="134">
        <v>5.0449999999999999</v>
      </c>
      <c r="D974" s="134">
        <v>5.165</v>
      </c>
      <c r="E974" s="134">
        <v>5.26</v>
      </c>
      <c r="F974" s="135"/>
    </row>
    <row r="975" spans="1:6" x14ac:dyDescent="0.2">
      <c r="A975" s="133">
        <v>38370</v>
      </c>
      <c r="B975" s="134">
        <v>5.05</v>
      </c>
      <c r="C975" s="134">
        <v>5.09</v>
      </c>
      <c r="D975" s="134">
        <v>5.21</v>
      </c>
      <c r="E975" s="134">
        <v>5.31</v>
      </c>
      <c r="F975" s="135"/>
    </row>
    <row r="976" spans="1:6" x14ac:dyDescent="0.2">
      <c r="A976" s="133">
        <v>38371</v>
      </c>
      <c r="B976" s="134">
        <v>5.0999999999999996</v>
      </c>
      <c r="C976" s="134">
        <v>5.1349999999999998</v>
      </c>
      <c r="D976" s="134">
        <v>5.2549999999999999</v>
      </c>
      <c r="E976" s="134">
        <v>5.3449999999999998</v>
      </c>
      <c r="F976" s="135"/>
    </row>
    <row r="977" spans="1:6" x14ac:dyDescent="0.2">
      <c r="A977" s="133">
        <v>38372</v>
      </c>
      <c r="B977" s="134">
        <v>5.07</v>
      </c>
      <c r="C977" s="134">
        <v>5.0999999999999996</v>
      </c>
      <c r="D977" s="134">
        <v>5.2149999999999999</v>
      </c>
      <c r="E977" s="134">
        <v>5.3049999999999997</v>
      </c>
      <c r="F977" s="135"/>
    </row>
    <row r="978" spans="1:6" x14ac:dyDescent="0.2">
      <c r="A978" s="133">
        <v>38373</v>
      </c>
      <c r="B978" s="134">
        <v>5.09</v>
      </c>
      <c r="C978" s="134">
        <v>5.12</v>
      </c>
      <c r="D978" s="134">
        <v>5.2350000000000003</v>
      </c>
      <c r="E978" s="134">
        <v>5.3449999999999998</v>
      </c>
      <c r="F978" s="135"/>
    </row>
    <row r="979" spans="1:6" x14ac:dyDescent="0.2">
      <c r="A979" s="133">
        <v>38376</v>
      </c>
      <c r="B979" s="134">
        <v>5.085</v>
      </c>
      <c r="C979" s="134">
        <v>5.1150000000000002</v>
      </c>
      <c r="D979" s="134">
        <v>5.22</v>
      </c>
      <c r="E979" s="134">
        <v>5.3150000000000004</v>
      </c>
      <c r="F979" s="135"/>
    </row>
    <row r="980" spans="1:6" x14ac:dyDescent="0.2">
      <c r="A980" s="133">
        <v>38377</v>
      </c>
      <c r="B980" s="134">
        <v>5.16</v>
      </c>
      <c r="C980" s="134">
        <v>5.18</v>
      </c>
      <c r="D980" s="134">
        <v>5.28</v>
      </c>
      <c r="E980" s="134">
        <v>5.35</v>
      </c>
      <c r="F980" s="135"/>
    </row>
    <row r="981" spans="1:6" x14ac:dyDescent="0.2">
      <c r="A981" s="133">
        <v>38379</v>
      </c>
      <c r="B981" s="134">
        <v>5.21</v>
      </c>
      <c r="C981" s="134">
        <v>5.22</v>
      </c>
      <c r="D981" s="134">
        <v>5.31</v>
      </c>
      <c r="E981" s="134">
        <v>5.375</v>
      </c>
      <c r="F981" s="135"/>
    </row>
    <row r="982" spans="1:6" x14ac:dyDescent="0.2">
      <c r="A982" s="133">
        <v>38380</v>
      </c>
      <c r="B982" s="134">
        <v>5.24</v>
      </c>
      <c r="C982" s="134">
        <v>5.2549999999999999</v>
      </c>
      <c r="D982" s="134">
        <v>5.34</v>
      </c>
      <c r="E982" s="134">
        <v>5.3949999999999996</v>
      </c>
      <c r="F982" s="135"/>
    </row>
    <row r="983" spans="1:6" x14ac:dyDescent="0.2">
      <c r="A983" s="133">
        <v>38383</v>
      </c>
      <c r="B983" s="134">
        <v>5.27</v>
      </c>
      <c r="C983" s="134">
        <v>5.2750000000000004</v>
      </c>
      <c r="D983" s="134">
        <v>5.35</v>
      </c>
      <c r="E983" s="134">
        <v>5.4</v>
      </c>
      <c r="F983" s="135"/>
    </row>
    <row r="984" spans="1:6" x14ac:dyDescent="0.2">
      <c r="A984" s="133">
        <v>38384</v>
      </c>
      <c r="B984" s="134">
        <v>5.2350000000000003</v>
      </c>
      <c r="C984" s="134">
        <v>5.2350000000000003</v>
      </c>
      <c r="D984" s="134">
        <v>5.31</v>
      </c>
      <c r="E984" s="134">
        <v>5.375</v>
      </c>
      <c r="F984" s="135"/>
    </row>
    <row r="985" spans="1:6" x14ac:dyDescent="0.2">
      <c r="A985" s="133">
        <v>38385</v>
      </c>
      <c r="B985" s="134">
        <v>5.2249999999999996</v>
      </c>
      <c r="C985" s="134">
        <v>5.2149999999999999</v>
      </c>
      <c r="D985" s="134">
        <v>5.28</v>
      </c>
      <c r="E985" s="134">
        <v>5.3250000000000002</v>
      </c>
      <c r="F985" s="135"/>
    </row>
    <row r="986" spans="1:6" x14ac:dyDescent="0.2">
      <c r="A986" s="133">
        <v>38386</v>
      </c>
      <c r="B986" s="134">
        <v>5.2549999999999999</v>
      </c>
      <c r="C986" s="134">
        <v>5.25</v>
      </c>
      <c r="D986" s="134">
        <v>5.3049999999999997</v>
      </c>
      <c r="E986" s="134">
        <v>5.34</v>
      </c>
      <c r="F986" s="135"/>
    </row>
    <row r="987" spans="1:6" x14ac:dyDescent="0.2">
      <c r="A987" s="133">
        <v>38387</v>
      </c>
      <c r="B987" s="134">
        <v>5.2350000000000003</v>
      </c>
      <c r="C987" s="134">
        <v>5.2350000000000003</v>
      </c>
      <c r="D987" s="134">
        <v>5.2949999999999999</v>
      </c>
      <c r="E987" s="134">
        <v>5.3449999999999998</v>
      </c>
      <c r="F987" s="135"/>
    </row>
    <row r="988" spans="1:6" x14ac:dyDescent="0.2">
      <c r="A988" s="133">
        <v>38390</v>
      </c>
      <c r="B988" s="134">
        <v>5.3449999999999998</v>
      </c>
      <c r="C988" s="134">
        <v>5.335</v>
      </c>
      <c r="D988" s="134">
        <v>5.37</v>
      </c>
      <c r="E988" s="134">
        <v>5.3550000000000004</v>
      </c>
      <c r="F988" s="135"/>
    </row>
    <row r="989" spans="1:6" x14ac:dyDescent="0.2">
      <c r="A989" s="133">
        <v>38391</v>
      </c>
      <c r="B989" s="134">
        <v>5.35</v>
      </c>
      <c r="C989" s="134">
        <v>5.3449999999999998</v>
      </c>
      <c r="D989" s="134">
        <v>5.3650000000000002</v>
      </c>
      <c r="E989" s="134">
        <v>5.33</v>
      </c>
      <c r="F989" s="135"/>
    </row>
    <row r="990" spans="1:6" x14ac:dyDescent="0.2">
      <c r="A990" s="133">
        <v>38392</v>
      </c>
      <c r="B990" s="134">
        <v>5.335</v>
      </c>
      <c r="C990" s="134">
        <v>5.33</v>
      </c>
      <c r="D990" s="134">
        <v>5.335</v>
      </c>
      <c r="E990" s="134">
        <v>5.2949999999999999</v>
      </c>
      <c r="F990" s="135"/>
    </row>
    <row r="991" spans="1:6" x14ac:dyDescent="0.2">
      <c r="A991" s="133">
        <v>38393</v>
      </c>
      <c r="B991" s="134">
        <v>5.42</v>
      </c>
      <c r="C991" s="134">
        <v>5.4</v>
      </c>
      <c r="D991" s="134">
        <v>5.37</v>
      </c>
      <c r="E991" s="134">
        <v>5.28</v>
      </c>
      <c r="F991" s="135"/>
    </row>
    <row r="992" spans="1:6" x14ac:dyDescent="0.2">
      <c r="A992" s="133">
        <v>38394</v>
      </c>
      <c r="B992" s="134">
        <v>5.44</v>
      </c>
      <c r="C992" s="134">
        <v>5.43</v>
      </c>
      <c r="D992" s="134">
        <v>5.4</v>
      </c>
      <c r="E992" s="134">
        <v>5.3449999999999998</v>
      </c>
      <c r="F992" s="135"/>
    </row>
    <row r="993" spans="1:6" x14ac:dyDescent="0.2">
      <c r="A993" s="133">
        <v>38397</v>
      </c>
      <c r="B993" s="134">
        <v>5.46</v>
      </c>
      <c r="C993" s="134">
        <v>5.4450000000000003</v>
      </c>
      <c r="D993" s="134">
        <v>5.4349999999999996</v>
      </c>
      <c r="E993" s="134">
        <v>5.3949999999999996</v>
      </c>
      <c r="F993" s="135"/>
    </row>
    <row r="994" spans="1:6" x14ac:dyDescent="0.2">
      <c r="A994" s="133">
        <v>38398</v>
      </c>
      <c r="B994" s="134">
        <v>5.4550000000000001</v>
      </c>
      <c r="C994" s="134">
        <v>5.44</v>
      </c>
      <c r="D994" s="134">
        <v>5.4249999999999998</v>
      </c>
      <c r="E994" s="134">
        <v>5.39</v>
      </c>
      <c r="F994" s="135"/>
    </row>
    <row r="995" spans="1:6" x14ac:dyDescent="0.2">
      <c r="A995" s="133">
        <v>38399</v>
      </c>
      <c r="B995" s="134">
        <v>5.44</v>
      </c>
      <c r="C995" s="134">
        <v>5.43</v>
      </c>
      <c r="D995" s="134">
        <v>5.42</v>
      </c>
      <c r="E995" s="134">
        <v>5.4</v>
      </c>
      <c r="F995" s="135"/>
    </row>
    <row r="996" spans="1:6" x14ac:dyDescent="0.2">
      <c r="A996" s="133">
        <v>38400</v>
      </c>
      <c r="B996" s="134">
        <v>5.4649999999999999</v>
      </c>
      <c r="C996" s="134">
        <v>5.45</v>
      </c>
      <c r="D996" s="134">
        <v>5.45</v>
      </c>
      <c r="E996" s="134">
        <v>5.4249999999999998</v>
      </c>
      <c r="F996" s="135"/>
    </row>
    <row r="997" spans="1:6" x14ac:dyDescent="0.2">
      <c r="A997" s="133">
        <v>38401</v>
      </c>
      <c r="B997" s="134">
        <v>5.44</v>
      </c>
      <c r="C997" s="134">
        <v>5.43</v>
      </c>
      <c r="D997" s="134">
        <v>5.43</v>
      </c>
      <c r="E997" s="134">
        <v>5.4050000000000002</v>
      </c>
      <c r="F997" s="135"/>
    </row>
    <row r="998" spans="1:6" x14ac:dyDescent="0.2">
      <c r="A998" s="133">
        <v>38404</v>
      </c>
      <c r="B998" s="134">
        <v>5.5</v>
      </c>
      <c r="C998" s="134">
        <v>5.49</v>
      </c>
      <c r="D998" s="134">
        <v>5.4950000000000001</v>
      </c>
      <c r="E998" s="134">
        <v>5.47</v>
      </c>
      <c r="F998" s="135"/>
    </row>
    <row r="999" spans="1:6" x14ac:dyDescent="0.2">
      <c r="A999" s="133">
        <v>38405</v>
      </c>
      <c r="B999" s="134">
        <v>5.4850000000000003</v>
      </c>
      <c r="C999" s="134">
        <v>5.48</v>
      </c>
      <c r="D999" s="134">
        <v>5.4850000000000003</v>
      </c>
      <c r="E999" s="134">
        <v>5.46</v>
      </c>
      <c r="F999" s="135"/>
    </row>
    <row r="1000" spans="1:6" x14ac:dyDescent="0.2">
      <c r="A1000" s="133">
        <v>38406</v>
      </c>
      <c r="B1000" s="134">
        <v>5.4850000000000003</v>
      </c>
      <c r="C1000" s="134">
        <v>5.4749999999999996</v>
      </c>
      <c r="D1000" s="134">
        <v>5.4850000000000003</v>
      </c>
      <c r="E1000" s="134">
        <v>5.4749999999999996</v>
      </c>
      <c r="F1000" s="135"/>
    </row>
    <row r="1001" spans="1:6" x14ac:dyDescent="0.2">
      <c r="A1001" s="133">
        <v>38407</v>
      </c>
      <c r="B1001" s="134">
        <v>5.4749999999999996</v>
      </c>
      <c r="C1001" s="134">
        <v>5.4649999999999999</v>
      </c>
      <c r="D1001" s="134">
        <v>5.4749999999999996</v>
      </c>
      <c r="E1001" s="134">
        <v>5.47</v>
      </c>
      <c r="F1001" s="135"/>
    </row>
    <row r="1002" spans="1:6" x14ac:dyDescent="0.2">
      <c r="A1002" s="133">
        <v>38408</v>
      </c>
      <c r="B1002" s="134">
        <v>5.51</v>
      </c>
      <c r="C1002" s="134">
        <v>5.5049999999999999</v>
      </c>
      <c r="D1002" s="134">
        <v>5.5149999999999997</v>
      </c>
      <c r="E1002" s="134">
        <v>5.51</v>
      </c>
      <c r="F1002" s="135"/>
    </row>
    <row r="1003" spans="1:6" x14ac:dyDescent="0.2">
      <c r="A1003" s="133">
        <v>38411</v>
      </c>
      <c r="B1003" s="134">
        <v>5.5350000000000001</v>
      </c>
      <c r="C1003" s="134">
        <v>5.5350000000000001</v>
      </c>
      <c r="D1003" s="134">
        <v>5.5549999999999997</v>
      </c>
      <c r="E1003" s="134">
        <v>5.5650000000000004</v>
      </c>
      <c r="F1003" s="135"/>
    </row>
    <row r="1004" spans="1:6" x14ac:dyDescent="0.2">
      <c r="A1004" s="133">
        <v>38412</v>
      </c>
      <c r="B1004" s="134">
        <v>5.5449999999999999</v>
      </c>
      <c r="C1004" s="134">
        <v>5.54</v>
      </c>
      <c r="D1004" s="134">
        <v>5.5750000000000002</v>
      </c>
      <c r="E1004" s="134">
        <v>5.6150000000000002</v>
      </c>
      <c r="F1004" s="135"/>
    </row>
    <row r="1005" spans="1:6" x14ac:dyDescent="0.2">
      <c r="A1005" s="133">
        <v>38413</v>
      </c>
      <c r="B1005" s="134">
        <v>5.5149999999999997</v>
      </c>
      <c r="C1005" s="134">
        <v>5.51</v>
      </c>
      <c r="D1005" s="134">
        <v>5.5449999999999999</v>
      </c>
      <c r="E1005" s="134">
        <v>5.5750000000000002</v>
      </c>
      <c r="F1005" s="135"/>
    </row>
    <row r="1006" spans="1:6" x14ac:dyDescent="0.2">
      <c r="A1006" s="133">
        <v>38414</v>
      </c>
      <c r="B1006" s="134">
        <v>5.5149999999999997</v>
      </c>
      <c r="C1006" s="134">
        <v>5.51</v>
      </c>
      <c r="D1006" s="134">
        <v>5.55</v>
      </c>
      <c r="E1006" s="134">
        <v>5.58</v>
      </c>
      <c r="F1006" s="135"/>
    </row>
    <row r="1007" spans="1:6" x14ac:dyDescent="0.2">
      <c r="A1007" s="133">
        <v>38415</v>
      </c>
      <c r="B1007" s="134">
        <v>5.53</v>
      </c>
      <c r="C1007" s="134">
        <v>5.52</v>
      </c>
      <c r="D1007" s="134">
        <v>5.56</v>
      </c>
      <c r="E1007" s="134">
        <v>5.585</v>
      </c>
      <c r="F1007" s="135"/>
    </row>
    <row r="1008" spans="1:6" x14ac:dyDescent="0.2">
      <c r="A1008" s="133">
        <v>38418</v>
      </c>
      <c r="B1008" s="134">
        <v>5.53</v>
      </c>
      <c r="C1008" s="134">
        <v>5.52</v>
      </c>
      <c r="D1008" s="134">
        <v>5.5549999999999997</v>
      </c>
      <c r="E1008" s="134">
        <v>5.5650000000000004</v>
      </c>
      <c r="F1008" s="135"/>
    </row>
    <row r="1009" spans="1:6" x14ac:dyDescent="0.2">
      <c r="A1009" s="133">
        <v>38419</v>
      </c>
      <c r="B1009" s="134">
        <v>5.5250000000000004</v>
      </c>
      <c r="C1009" s="134">
        <v>5.5149999999999997</v>
      </c>
      <c r="D1009" s="134">
        <v>5.5449999999999999</v>
      </c>
      <c r="E1009" s="134">
        <v>5.5449999999999999</v>
      </c>
      <c r="F1009" s="135"/>
    </row>
    <row r="1010" spans="1:6" x14ac:dyDescent="0.2">
      <c r="A1010" s="133">
        <v>38420</v>
      </c>
      <c r="B1010" s="134">
        <v>5.5350000000000001</v>
      </c>
      <c r="C1010" s="134">
        <v>5.5250000000000004</v>
      </c>
      <c r="D1010" s="134">
        <v>5.56</v>
      </c>
      <c r="E1010" s="134">
        <v>5.585</v>
      </c>
      <c r="F1010" s="135"/>
    </row>
    <row r="1011" spans="1:6" x14ac:dyDescent="0.2">
      <c r="A1011" s="133">
        <v>38421</v>
      </c>
      <c r="B1011" s="134">
        <v>5.59</v>
      </c>
      <c r="C1011" s="134">
        <v>5.5949999999999998</v>
      </c>
      <c r="D1011" s="134">
        <v>5.6349999999999998</v>
      </c>
      <c r="E1011" s="134">
        <v>5.65</v>
      </c>
      <c r="F1011" s="135"/>
    </row>
    <row r="1012" spans="1:6" x14ac:dyDescent="0.2">
      <c r="A1012" s="133">
        <v>38422</v>
      </c>
      <c r="B1012" s="134">
        <v>5.59</v>
      </c>
      <c r="C1012" s="134">
        <v>5.6</v>
      </c>
      <c r="D1012" s="134">
        <v>5.64</v>
      </c>
      <c r="E1012" s="134">
        <v>5.665</v>
      </c>
      <c r="F1012" s="135"/>
    </row>
    <row r="1013" spans="1:6" x14ac:dyDescent="0.2">
      <c r="A1013" s="133">
        <v>38425</v>
      </c>
      <c r="B1013" s="134">
        <v>5.59</v>
      </c>
      <c r="C1013" s="134">
        <v>5.6</v>
      </c>
      <c r="D1013" s="134">
        <v>5.6550000000000002</v>
      </c>
      <c r="E1013" s="134">
        <v>5.69</v>
      </c>
      <c r="F1013" s="135"/>
    </row>
    <row r="1014" spans="1:6" x14ac:dyDescent="0.2">
      <c r="A1014" s="133">
        <v>38426</v>
      </c>
      <c r="B1014" s="134">
        <v>5.5750000000000002</v>
      </c>
      <c r="C1014" s="134">
        <v>5.585</v>
      </c>
      <c r="D1014" s="134">
        <v>5.6349999999999998</v>
      </c>
      <c r="E1014" s="134">
        <v>5.665</v>
      </c>
      <c r="F1014" s="135"/>
    </row>
    <row r="1015" spans="1:6" x14ac:dyDescent="0.2">
      <c r="A1015" s="133">
        <v>38427</v>
      </c>
      <c r="B1015" s="134">
        <v>5.6</v>
      </c>
      <c r="C1015" s="134">
        <v>5.6150000000000002</v>
      </c>
      <c r="D1015" s="134">
        <v>5.665</v>
      </c>
      <c r="E1015" s="134">
        <v>5.68</v>
      </c>
      <c r="F1015" s="135"/>
    </row>
    <row r="1016" spans="1:6" x14ac:dyDescent="0.2">
      <c r="A1016" s="133">
        <v>38428</v>
      </c>
      <c r="B1016" s="134">
        <v>5.57</v>
      </c>
      <c r="C1016" s="134">
        <v>5.58</v>
      </c>
      <c r="D1016" s="134">
        <v>5.63</v>
      </c>
      <c r="E1016" s="134">
        <v>5.64</v>
      </c>
      <c r="F1016" s="135"/>
    </row>
    <row r="1017" spans="1:6" x14ac:dyDescent="0.2">
      <c r="A1017" s="133">
        <v>38429</v>
      </c>
      <c r="B1017" s="134">
        <v>5.58</v>
      </c>
      <c r="C1017" s="134">
        <v>5.59</v>
      </c>
      <c r="D1017" s="134">
        <v>5.64</v>
      </c>
      <c r="E1017" s="134">
        <v>5.6550000000000002</v>
      </c>
      <c r="F1017" s="135"/>
    </row>
    <row r="1018" spans="1:6" x14ac:dyDescent="0.2">
      <c r="A1018" s="133">
        <v>38432</v>
      </c>
      <c r="B1018" s="134">
        <v>5.61</v>
      </c>
      <c r="C1018" s="134">
        <v>5.63</v>
      </c>
      <c r="D1018" s="134">
        <v>5.6849999999999996</v>
      </c>
      <c r="E1018" s="134">
        <v>5.6950000000000003</v>
      </c>
      <c r="F1018" s="135"/>
    </row>
    <row r="1019" spans="1:6" x14ac:dyDescent="0.2">
      <c r="A1019" s="133">
        <v>38433</v>
      </c>
      <c r="B1019" s="134">
        <v>5.64</v>
      </c>
      <c r="C1019" s="134">
        <v>5.66</v>
      </c>
      <c r="D1019" s="134">
        <v>5.7149999999999999</v>
      </c>
      <c r="E1019" s="134">
        <v>5.7249999999999996</v>
      </c>
      <c r="F1019" s="136">
        <f>AVERAGE(E1000:E1019)/100</f>
        <v>5.6067500000000006E-2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WTA</vt:lpstr>
      <vt:lpstr>Summary results</vt:lpstr>
      <vt:lpstr>SRP data</vt:lpstr>
      <vt:lpstr>Pre-CEG SRPs</vt:lpstr>
      <vt:lpstr>RBA CGS</vt:lpstr>
    </vt:vector>
  </TitlesOfParts>
  <Company>Queensland Treasury Corportation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Johnston</dc:creator>
  <cp:lastModifiedBy>Nerida Kemp</cp:lastModifiedBy>
  <dcterms:created xsi:type="dcterms:W3CDTF">2015-05-19T02:58:36Z</dcterms:created>
  <dcterms:modified xsi:type="dcterms:W3CDTF">2015-06-30T23:11:55Z</dcterms:modified>
</cp:coreProperties>
</file>