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30" windowWidth="18570" windowHeight="11610" tabRatio="959"/>
  </bookViews>
  <sheets>
    <sheet name="Cover" sheetId="11" r:id="rId1"/>
    <sheet name="Contents" sheetId="59" r:id="rId2"/>
    <sheet name="1. Income" sheetId="46" r:id="rId3"/>
    <sheet name="5. Capex" sheetId="60" r:id="rId4"/>
    <sheet name="7. Capex for tax dep'n" sheetId="50" r:id="rId5"/>
    <sheet name="8. Maintenance" sheetId="51" r:id="rId6"/>
    <sheet name="10. Operating costs" sheetId="53" r:id="rId7"/>
    <sheet name="16. Avoided cost payments" sheetId="17" r:id="rId8"/>
    <sheet name="17. Altern Ctl &amp; other" sheetId="18" r:id="rId9"/>
    <sheet name="18. EBSS" sheetId="29" r:id="rId10"/>
    <sheet name="19. Juris Scheme" sheetId="33" r:id="rId11"/>
    <sheet name="20a. DMIS -DMIA" sheetId="30" r:id="rId12"/>
    <sheet name="20b. DMIS -  D-factor" sheetId="31" r:id="rId13"/>
    <sheet name="21. Self insurance" sheetId="32" r:id="rId14"/>
    <sheet name="22. CHAP" sheetId="10" r:id="rId15"/>
    <sheet name="Amendments" sheetId="62" r:id="rId16"/>
  </sheets>
  <externalReferences>
    <externalReference r:id="rId17"/>
    <externalReference r:id="rId18"/>
    <externalReference r:id="rId19"/>
    <externalReference r:id="rId20"/>
    <externalReference r:id="rId21"/>
    <externalReference r:id="rId22"/>
    <externalReference r:id="rId23"/>
  </externalReferences>
  <definedNames>
    <definedName name="abc" localSheetId="1">#REF!</definedName>
    <definedName name="abc">#REF!</definedName>
    <definedName name="Asset1" localSheetId="2">'[1]4. RAB'!#REF!</definedName>
    <definedName name="Asset1" localSheetId="1">'[2]4. RAB'!#REF!</definedName>
    <definedName name="Asset1" localSheetId="0">#REF!</definedName>
    <definedName name="Asset1">#REF!</definedName>
    <definedName name="Asset10" localSheetId="2">'[1]4. RAB'!#REF!</definedName>
    <definedName name="Asset10" localSheetId="1">'[2]4. RAB'!#REF!</definedName>
    <definedName name="Asset10" localSheetId="0">#REF!</definedName>
    <definedName name="Asset10">#REF!</definedName>
    <definedName name="Asset11" localSheetId="2">'[1]4. RAB'!#REF!</definedName>
    <definedName name="Asset11" localSheetId="1">'[2]4. RAB'!#REF!</definedName>
    <definedName name="Asset11" localSheetId="0">#REF!</definedName>
    <definedName name="Asset11">#REF!</definedName>
    <definedName name="asset11a" localSheetId="1">#REF!</definedName>
    <definedName name="asset11a" localSheetId="0">#REF!</definedName>
    <definedName name="asset11a">#REF!</definedName>
    <definedName name="Asset12" localSheetId="2">'[1]4. RAB'!#REF!</definedName>
    <definedName name="Asset12" localSheetId="1">'[2]4. RAB'!#REF!</definedName>
    <definedName name="Asset12" localSheetId="0">#REF!</definedName>
    <definedName name="Asset12">#REF!</definedName>
    <definedName name="Asset13" localSheetId="2">'[1]4. RAB'!#REF!</definedName>
    <definedName name="Asset13" localSheetId="1">'[2]4. RAB'!#REF!</definedName>
    <definedName name="Asset13" localSheetId="0">#REF!</definedName>
    <definedName name="Asset13">#REF!</definedName>
    <definedName name="Asset14" localSheetId="2">'[1]4. RAB'!#REF!</definedName>
    <definedName name="Asset14" localSheetId="1">'[2]4. RAB'!#REF!</definedName>
    <definedName name="Asset14" localSheetId="0">#REF!</definedName>
    <definedName name="Asset14">#REF!</definedName>
    <definedName name="Asset15" localSheetId="2">'[1]4. RAB'!#REF!</definedName>
    <definedName name="Asset15" localSheetId="1">'[2]4. RAB'!#REF!</definedName>
    <definedName name="Asset15" localSheetId="0">#REF!</definedName>
    <definedName name="Asset15">#REF!</definedName>
    <definedName name="Asset16" localSheetId="2">'[1]4. RAB'!#REF!</definedName>
    <definedName name="Asset16" localSheetId="1">'[2]4. RAB'!#REF!</definedName>
    <definedName name="Asset16" localSheetId="0">#REF!</definedName>
    <definedName name="Asset16">#REF!</definedName>
    <definedName name="Asset17" localSheetId="2">'[1]4. RAB'!#REF!</definedName>
    <definedName name="Asset17" localSheetId="1">'[2]4. RAB'!#REF!</definedName>
    <definedName name="Asset17" localSheetId="0">#REF!</definedName>
    <definedName name="Asset17">#REF!</definedName>
    <definedName name="Asset18" localSheetId="2">'[1]4. RAB'!#REF!</definedName>
    <definedName name="Asset18" localSheetId="1">'[2]4. RAB'!#REF!</definedName>
    <definedName name="Asset18" localSheetId="0">#REF!</definedName>
    <definedName name="Asset18">#REF!</definedName>
    <definedName name="Asset19" localSheetId="2">'[1]4. RAB'!#REF!</definedName>
    <definedName name="Asset19" localSheetId="1">'[2]4. RAB'!#REF!</definedName>
    <definedName name="Asset19" localSheetId="0">#REF!</definedName>
    <definedName name="Asset19">#REF!</definedName>
    <definedName name="Asset2" localSheetId="2">'[1]4. RAB'!#REF!</definedName>
    <definedName name="Asset2" localSheetId="1">'[2]4. RAB'!#REF!</definedName>
    <definedName name="Asset2" localSheetId="0">#REF!</definedName>
    <definedName name="Asset2">#REF!</definedName>
    <definedName name="Asset20" localSheetId="2">'[1]4. RAB'!#REF!</definedName>
    <definedName name="Asset20" localSheetId="1">'[2]4. RAB'!#REF!</definedName>
    <definedName name="Asset20" localSheetId="0">#REF!</definedName>
    <definedName name="Asset20">#REF!</definedName>
    <definedName name="Asset3" localSheetId="2">'[1]4. RAB'!#REF!</definedName>
    <definedName name="Asset3" localSheetId="1">'[2]4. RAB'!#REF!</definedName>
    <definedName name="Asset3" localSheetId="0">#REF!</definedName>
    <definedName name="Asset3">#REF!</definedName>
    <definedName name="Asset4" localSheetId="2">'[1]4. RAB'!#REF!</definedName>
    <definedName name="Asset4" localSheetId="1">'[2]4. RAB'!#REF!</definedName>
    <definedName name="Asset4" localSheetId="0">#REF!</definedName>
    <definedName name="Asset4">#REF!</definedName>
    <definedName name="Asset5" localSheetId="2">'[1]4. RAB'!#REF!</definedName>
    <definedName name="Asset5" localSheetId="1">'[2]4. RAB'!#REF!</definedName>
    <definedName name="Asset5" localSheetId="0">#REF!</definedName>
    <definedName name="Asset5">#REF!</definedName>
    <definedName name="Asset6" localSheetId="2">'[1]4. RAB'!#REF!</definedName>
    <definedName name="Asset6" localSheetId="1">'[2]4. RAB'!#REF!</definedName>
    <definedName name="Asset6" localSheetId="0">#REF!</definedName>
    <definedName name="Asset6">#REF!</definedName>
    <definedName name="Asset7" localSheetId="2">'[1]4. RAB'!#REF!</definedName>
    <definedName name="Asset7" localSheetId="1">'[2]4. RAB'!#REF!</definedName>
    <definedName name="Asset7" localSheetId="0">#REF!</definedName>
    <definedName name="Asset7">#REF!</definedName>
    <definedName name="Asset8" localSheetId="2">'[1]4. RAB'!#REF!</definedName>
    <definedName name="Asset8" localSheetId="1">'[2]4. RAB'!#REF!</definedName>
    <definedName name="Asset8" localSheetId="0">#REF!</definedName>
    <definedName name="Asset8">#REF!</definedName>
    <definedName name="Asset9" localSheetId="2">'[1]4. RAB'!#REF!</definedName>
    <definedName name="Asset9" localSheetId="1">'[2]4. RAB'!#REF!</definedName>
    <definedName name="Asset9" localSheetId="0">#REF!</definedName>
    <definedName name="Asset9">#REF!</definedName>
    <definedName name="DNSP">[3]Outcomes!$B$2</definedName>
    <definedName name="_xlnm.Print_Area" localSheetId="2">'1. Income'!$B$1:$J$35</definedName>
    <definedName name="_xlnm.Print_Area" localSheetId="6">'10. Operating costs'!$B$1:$N$82</definedName>
    <definedName name="_xlnm.Print_Area" localSheetId="7">'16. Avoided cost payments'!$B$1:$D$14</definedName>
    <definedName name="_xlnm.Print_Area" localSheetId="8">'17. Altern Ctl &amp; other'!$B$1:$I$16</definedName>
    <definedName name="_xlnm.Print_Area" localSheetId="9">'18. EBSS'!$B$1:$K$32</definedName>
    <definedName name="_xlnm.Print_Area" localSheetId="10">'19. Juris Scheme'!$B$1:$C$16</definedName>
    <definedName name="_xlnm.Print_Area" localSheetId="11">'20a. DMIS -DMIA'!$B$1:$F$23</definedName>
    <definedName name="_xlnm.Print_Area" localSheetId="12">'20b. DMIS -  D-factor'!$B$1:$I$99</definedName>
    <definedName name="_xlnm.Print_Area" localSheetId="13">'21. Self insurance'!$B$1:$M$29</definedName>
    <definedName name="_xlnm.Print_Area" localSheetId="14">'22. CHAP'!$B$1:$I$27</definedName>
    <definedName name="_xlnm.Print_Area" localSheetId="3">'5. Capex'!$B$1:$G$125</definedName>
    <definedName name="_xlnm.Print_Area" localSheetId="4">'7. Capex for tax dep''n'!$B$1:$F$30</definedName>
    <definedName name="_xlnm.Print_Area" localSheetId="5">'8. Maintenance'!$B$1:$L$52</definedName>
    <definedName name="_xlnm.Print_Area" localSheetId="1">Contents!$A$1:$G$16</definedName>
    <definedName name="_xlnm.Print_Area" localSheetId="0">Cover!$A$1:$H$44</definedName>
    <definedName name="YEAR">[3]Outcomes!$B$3</definedName>
  </definedNames>
  <calcPr calcId="145621" concurrentCalc="0"/>
</workbook>
</file>

<file path=xl/calcChain.xml><?xml version="1.0" encoding="utf-8"?>
<calcChain xmlns="http://schemas.openxmlformats.org/spreadsheetml/2006/main">
  <c r="F28" i="50" l="1"/>
  <c r="F27" i="50"/>
  <c r="F26" i="50"/>
  <c r="F25" i="50"/>
  <c r="F24" i="50"/>
  <c r="F23" i="50"/>
  <c r="F29" i="50"/>
  <c r="F20" i="50"/>
  <c r="F19" i="50"/>
  <c r="F18" i="50"/>
  <c r="F17" i="50"/>
  <c r="F16" i="50"/>
  <c r="F15" i="50"/>
  <c r="F14" i="50"/>
  <c r="F13" i="50"/>
  <c r="F12" i="50"/>
  <c r="F21" i="50"/>
  <c r="F30" i="50"/>
  <c r="F11" i="50"/>
  <c r="C32" i="31"/>
  <c r="C33" i="31"/>
  <c r="C34" i="31"/>
  <c r="C35" i="31"/>
  <c r="C36" i="31"/>
  <c r="C37" i="31"/>
  <c r="C38" i="31"/>
  <c r="C39" i="31"/>
  <c r="C40" i="31"/>
  <c r="C42" i="31"/>
  <c r="C43" i="31"/>
  <c r="C44" i="31"/>
  <c r="C45" i="31"/>
  <c r="C46" i="31"/>
  <c r="C47" i="31"/>
  <c r="C48" i="31"/>
  <c r="C49" i="31"/>
  <c r="C50" i="31"/>
  <c r="C51" i="31"/>
  <c r="C52" i="31"/>
  <c r="G15" i="31"/>
  <c r="G16" i="31"/>
  <c r="G17" i="31"/>
  <c r="G18" i="31"/>
  <c r="G19" i="31"/>
  <c r="H15" i="31"/>
  <c r="H16" i="31"/>
  <c r="H17" i="31"/>
  <c r="H18" i="31"/>
  <c r="H19" i="31"/>
  <c r="C73" i="31"/>
  <c r="C17" i="29"/>
  <c r="C96" i="31"/>
  <c r="C95" i="31"/>
  <c r="C91" i="31"/>
  <c r="C78" i="31"/>
  <c r="F21" i="46"/>
  <c r="F33" i="46"/>
  <c r="F35" i="46"/>
  <c r="G21" i="46"/>
  <c r="G33" i="46"/>
  <c r="G35" i="46"/>
  <c r="H21" i="46"/>
  <c r="H33" i="46"/>
  <c r="H35" i="46"/>
  <c r="I21" i="46"/>
  <c r="I33" i="46"/>
  <c r="I35" i="46"/>
  <c r="D14" i="30"/>
  <c r="D15" i="30"/>
  <c r="C15" i="30"/>
  <c r="C14" i="30"/>
  <c r="E14" i="30"/>
  <c r="C28" i="29"/>
  <c r="I16" i="53"/>
  <c r="G25" i="31"/>
  <c r="I25" i="31"/>
  <c r="E17" i="31"/>
  <c r="F17" i="31"/>
  <c r="E18" i="31"/>
  <c r="F18" i="31"/>
  <c r="E65" i="60"/>
  <c r="E64" i="60"/>
  <c r="B3" i="53"/>
  <c r="B3" i="51"/>
  <c r="B3" i="50"/>
  <c r="B3" i="60"/>
  <c r="B3" i="46"/>
  <c r="B1" i="60"/>
  <c r="E11" i="60"/>
  <c r="E12" i="60"/>
  <c r="E13" i="60"/>
  <c r="E14" i="60"/>
  <c r="E15" i="60"/>
  <c r="C16" i="60"/>
  <c r="C19" i="60"/>
  <c r="D16" i="60"/>
  <c r="E16" i="60"/>
  <c r="D19" i="60"/>
  <c r="E18" i="60"/>
  <c r="E39" i="60"/>
  <c r="E40" i="60"/>
  <c r="E41" i="60"/>
  <c r="E42" i="60"/>
  <c r="E43" i="60"/>
  <c r="E44" i="60"/>
  <c r="E45" i="60"/>
  <c r="E46" i="60"/>
  <c r="E47" i="60"/>
  <c r="E48" i="60"/>
  <c r="C49" i="60"/>
  <c r="D49" i="60"/>
  <c r="E51" i="60"/>
  <c r="E52" i="60"/>
  <c r="E53" i="60"/>
  <c r="E54" i="60"/>
  <c r="E55" i="60"/>
  <c r="E56" i="60"/>
  <c r="C57" i="60"/>
  <c r="E57" i="60"/>
  <c r="D57" i="60"/>
  <c r="G75" i="60"/>
  <c r="C91" i="60"/>
  <c r="C100" i="60"/>
  <c r="D91" i="60"/>
  <c r="D100" i="60"/>
  <c r="C99" i="60"/>
  <c r="D99" i="60"/>
  <c r="C116" i="60"/>
  <c r="D116" i="60"/>
  <c r="C124" i="60"/>
  <c r="D124" i="60"/>
  <c r="C125" i="60"/>
  <c r="D125" i="60"/>
  <c r="I73" i="53"/>
  <c r="I72" i="53"/>
  <c r="I71" i="53"/>
  <c r="I70" i="53"/>
  <c r="I69" i="53"/>
  <c r="I68" i="53"/>
  <c r="I59" i="53"/>
  <c r="I58" i="53"/>
  <c r="I57" i="53"/>
  <c r="I56" i="53"/>
  <c r="I55" i="53"/>
  <c r="I54" i="53"/>
  <c r="M21" i="53"/>
  <c r="M22" i="53"/>
  <c r="L21" i="53"/>
  <c r="K21" i="53"/>
  <c r="J21" i="53"/>
  <c r="H21" i="53"/>
  <c r="G21" i="53"/>
  <c r="G22" i="53"/>
  <c r="F21" i="53"/>
  <c r="I20" i="53"/>
  <c r="I19" i="53"/>
  <c r="I18" i="53"/>
  <c r="I17" i="53"/>
  <c r="M14" i="53"/>
  <c r="L14" i="53"/>
  <c r="L22" i="53"/>
  <c r="K14" i="53"/>
  <c r="K22" i="53"/>
  <c r="J14" i="53"/>
  <c r="J22" i="53"/>
  <c r="H14" i="53"/>
  <c r="H22" i="53"/>
  <c r="C12" i="29"/>
  <c r="G14" i="53"/>
  <c r="F14" i="53"/>
  <c r="F22" i="53"/>
  <c r="I12" i="53"/>
  <c r="B1" i="53"/>
  <c r="G52" i="51"/>
  <c r="L18" i="51"/>
  <c r="K18" i="51"/>
  <c r="J18" i="51"/>
  <c r="H18" i="51"/>
  <c r="G18" i="51"/>
  <c r="F18" i="51"/>
  <c r="E18" i="51"/>
  <c r="D18" i="51"/>
  <c r="I17" i="51"/>
  <c r="I16" i="51"/>
  <c r="I15" i="51"/>
  <c r="I14" i="51"/>
  <c r="I13" i="51"/>
  <c r="I12" i="51"/>
  <c r="B1" i="51"/>
  <c r="B30" i="50"/>
  <c r="B29" i="50"/>
  <c r="B28" i="50"/>
  <c r="B27" i="50"/>
  <c r="B26" i="50"/>
  <c r="B25" i="50"/>
  <c r="B24" i="50"/>
  <c r="B23" i="50"/>
  <c r="B22" i="50"/>
  <c r="B21" i="50"/>
  <c r="B20" i="50"/>
  <c r="B19" i="50"/>
  <c r="B18" i="50"/>
  <c r="B17" i="50"/>
  <c r="B16" i="50"/>
  <c r="B15" i="50"/>
  <c r="B14" i="50"/>
  <c r="B13" i="50"/>
  <c r="B12" i="50"/>
  <c r="B11" i="50"/>
  <c r="B10" i="50"/>
  <c r="B1" i="50"/>
  <c r="B1" i="46"/>
  <c r="I11" i="18"/>
  <c r="I12" i="18"/>
  <c r="H12" i="18"/>
  <c r="D14" i="17"/>
  <c r="E14" i="10"/>
  <c r="E16" i="10"/>
  <c r="E17" i="10"/>
  <c r="E19" i="10"/>
  <c r="E13" i="10"/>
  <c r="D12" i="18"/>
  <c r="E12" i="18"/>
  <c r="F12" i="18"/>
  <c r="G12" i="18"/>
  <c r="C16" i="33"/>
  <c r="F91" i="31"/>
  <c r="D99" i="31"/>
  <c r="C68" i="31"/>
  <c r="C77" i="31"/>
  <c r="F57" i="31"/>
  <c r="F60" i="31"/>
  <c r="G24" i="31"/>
  <c r="I24" i="31"/>
  <c r="G26" i="31"/>
  <c r="I26" i="31"/>
  <c r="E15" i="31"/>
  <c r="F15" i="31"/>
  <c r="E16" i="31"/>
  <c r="F16" i="31"/>
  <c r="G60" i="31"/>
  <c r="F59" i="31"/>
  <c r="H59" i="31"/>
  <c r="F58" i="31"/>
  <c r="H58" i="31"/>
  <c r="D19" i="31"/>
  <c r="C19" i="31"/>
  <c r="B3" i="10"/>
  <c r="B3" i="32"/>
  <c r="B3" i="31"/>
  <c r="B3" i="30"/>
  <c r="C12" i="30"/>
  <c r="B3" i="33"/>
  <c r="B3" i="29"/>
  <c r="B3" i="18"/>
  <c r="B3" i="17"/>
  <c r="B1" i="10"/>
  <c r="B1" i="32"/>
  <c r="B1" i="31"/>
  <c r="B1" i="30"/>
  <c r="B1" i="33"/>
  <c r="B1" i="29"/>
  <c r="B1" i="18"/>
  <c r="B1" i="17"/>
  <c r="C32" i="29"/>
  <c r="C19" i="29"/>
  <c r="D16" i="30"/>
  <c r="I27" i="31"/>
  <c r="C74" i="31"/>
  <c r="H57" i="31"/>
  <c r="H60" i="31"/>
  <c r="C76" i="31"/>
  <c r="D58" i="60"/>
  <c r="E58" i="60"/>
  <c r="E49" i="60"/>
  <c r="C58" i="60"/>
  <c r="E19" i="31"/>
  <c r="F19" i="31"/>
  <c r="C16" i="30"/>
  <c r="E15" i="30"/>
  <c r="E16" i="30"/>
  <c r="C75" i="31"/>
  <c r="C79" i="31"/>
  <c r="C81" i="31"/>
  <c r="C90" i="31"/>
  <c r="C92" i="31"/>
  <c r="C98" i="31"/>
  <c r="C99" i="31"/>
  <c r="E19" i="60"/>
</calcChain>
</file>

<file path=xl/comments1.xml><?xml version="1.0" encoding="utf-8"?>
<comments xmlns="http://schemas.openxmlformats.org/spreadsheetml/2006/main">
  <authors>
    <author>Da Hocks</author>
  </authors>
  <commentList>
    <comment ref="E11" authorId="0">
      <text>
        <r>
          <rPr>
            <b/>
            <sz val="9"/>
            <color indexed="81"/>
            <rFont val="Tahoma"/>
            <family val="2"/>
          </rPr>
          <t>Tax lives as per the 2009-14 PTRM</t>
        </r>
      </text>
    </comment>
  </commentList>
</comments>
</file>

<file path=xl/comments2.xml><?xml version="1.0" encoding="utf-8"?>
<comments xmlns="http://schemas.openxmlformats.org/spreadsheetml/2006/main">
  <authors>
    <author>Da Hocks</author>
  </authors>
  <commentList>
    <comment ref="G10" authorId="0">
      <text>
        <r>
          <rPr>
            <b/>
            <sz val="9"/>
            <color indexed="81"/>
            <rFont val="Tahoma"/>
            <family val="2"/>
          </rPr>
          <t>JH - These figures were never confirmed in the final PTRM, therefore they have been stated by reference to the expenditure class costs forecast to the total opex forecast as a percentage of the CPI adjusted allowed opex.</t>
        </r>
      </text>
    </comment>
  </commentList>
</comments>
</file>

<file path=xl/comments3.xml><?xml version="1.0" encoding="utf-8"?>
<comments xmlns="http://schemas.openxmlformats.org/spreadsheetml/2006/main">
  <authors>
    <author>Da Hocks</author>
  </authors>
  <commentList>
    <comment ref="G10" authorId="0">
      <text>
        <r>
          <rPr>
            <b/>
            <sz val="9"/>
            <color indexed="81"/>
            <rFont val="Tahoma"/>
            <family val="2"/>
          </rPr>
          <t xml:space="preserve">JH - </t>
        </r>
        <r>
          <rPr>
            <sz val="9"/>
            <color indexed="81"/>
            <rFont val="Tahoma"/>
            <family val="2"/>
          </rPr>
          <t>Forecasts calculated by reference of the forecast line items to the total opex forecast as a percentage of the total opex allowed updated for CPI as per the PTRM</t>
        </r>
      </text>
    </comment>
  </commentList>
</comments>
</file>

<file path=xl/comments4.xml><?xml version="1.0" encoding="utf-8"?>
<comments xmlns="http://schemas.openxmlformats.org/spreadsheetml/2006/main">
  <authors>
    <author>Peter Kollar</author>
    <author>marinan1</author>
  </authors>
  <commentList>
    <comment ref="C15" authorId="0">
      <text>
        <r>
          <rPr>
            <b/>
            <sz val="9"/>
            <color indexed="81"/>
            <rFont val="Tahoma"/>
            <family val="2"/>
          </rPr>
          <t>Peter Kollar:</t>
        </r>
        <r>
          <rPr>
            <sz val="9"/>
            <color indexed="81"/>
            <rFont val="Tahoma"/>
            <family val="2"/>
          </rPr>
          <t xml:space="preserve">
Financial Control - based on Ellipse analysis of Insurance accounts</t>
        </r>
      </text>
    </comment>
    <comment ref="C16" authorId="0">
      <text>
        <r>
          <rPr>
            <b/>
            <sz val="9"/>
            <color indexed="81"/>
            <rFont val="Tahoma"/>
            <family val="2"/>
          </rPr>
          <t>Peter Kollar:</t>
        </r>
        <r>
          <rPr>
            <sz val="9"/>
            <color indexed="81"/>
            <rFont val="Tahoma"/>
            <family val="2"/>
          </rPr>
          <t xml:space="preserve">
Financial Control - based on Caseware Journal Inputs</t>
        </r>
      </text>
    </comment>
    <comment ref="C18" authorId="1">
      <text>
        <r>
          <rPr>
            <sz val="8"/>
            <color indexed="81"/>
            <rFont val="Tahoma"/>
            <family val="2"/>
          </rPr>
          <t>In its March 2012 decision the AER allowed a passthrough for a retail project event. 
When considering the amount for the EBSS adjustment the AER has included a table in its covering letter that specifies $15.7 million is to be excluded for the purposes of the EBSS for 13/14.
AER web reference:
 http://www.aer.gov.au/sites/default/files/AER%20letter%20-%20Approval%20of%20Endeavour%20Energy%20retail%20project%20event%20pass%20through%20application.pdf
G Drive reference:
G:\CFO\AER Reporting\06_Substantive Submission\04_Opex &amp; EBSS\AER Cover Lttr - Retail pass through - EBSS Adjustments</t>
        </r>
      </text>
    </comment>
  </commentList>
</comments>
</file>

<file path=xl/sharedStrings.xml><?xml version="1.0" encoding="utf-8"?>
<sst xmlns="http://schemas.openxmlformats.org/spreadsheetml/2006/main" count="719" uniqueCount="436">
  <si>
    <t>Efficiency benefit sharing scheme</t>
  </si>
  <si>
    <t>Table 1: Opex for EBSS purposes</t>
  </si>
  <si>
    <t>Debt raising costs</t>
  </si>
  <si>
    <t>Self insurance</t>
  </si>
  <si>
    <t>Superannuation defined benefit retirement schemes</t>
  </si>
  <si>
    <t>Non network alternatives costs</t>
  </si>
  <si>
    <t>Pass through event costs</t>
  </si>
  <si>
    <t>Total opex adjustment for EBSS purposes</t>
  </si>
  <si>
    <t>Total opex for EBSS purposes</t>
  </si>
  <si>
    <t>Table 2: Explanation of Capitalisation Policy Changes</t>
  </si>
  <si>
    <t>Note: this should include a description of any items that have previously been considered as opex items, but are now being considered capex items.</t>
  </si>
  <si>
    <t xml:space="preserve">Demand Management Incentive Scheme </t>
  </si>
  <si>
    <t>Part A – DMIA annual report</t>
  </si>
  <si>
    <t>Table 1:  DMIA projects submitted for approval</t>
  </si>
  <si>
    <t>Forgone quantity</t>
  </si>
  <si>
    <t xml:space="preserve">Price </t>
  </si>
  <si>
    <t>Demand management incentive scheme</t>
  </si>
  <si>
    <t xml:space="preserve">Part B: the D-factor scheme </t>
  </si>
  <si>
    <t>Total DM Costs Claimed</t>
  </si>
  <si>
    <t>Name of partial DM project</t>
  </si>
  <si>
    <t>Load at risk without DM (MVAh)</t>
  </si>
  <si>
    <t>Load at risk with DM (MVAh)</t>
  </si>
  <si>
    <t>Assessment of the quantity of energy
loss avoided</t>
  </si>
  <si>
    <t>Estimated unit value (based on AEMO average price data, or referenced to an
independent source or
third party)</t>
  </si>
  <si>
    <t>Present value</t>
  </si>
  <si>
    <t>Foregone revenues</t>
  </si>
  <si>
    <t>Partial demand management costs</t>
  </si>
  <si>
    <t>Economic value of loss management investments</t>
  </si>
  <si>
    <t>Audit costs</t>
  </si>
  <si>
    <t>Nominal WACC</t>
  </si>
  <si>
    <t>AF revenue (t-2)</t>
  </si>
  <si>
    <t xml:space="preserve">Defer </t>
  </si>
  <si>
    <t>No deferral</t>
  </si>
  <si>
    <t>SRR (t-2)</t>
  </si>
  <si>
    <t>AF revenue (t-3)</t>
  </si>
  <si>
    <t>D-factor</t>
  </si>
  <si>
    <t>D-factor (3dp)</t>
  </si>
  <si>
    <t xml:space="preserve">Table 1: Self insurance events with an incurred cost of greater than $100 000 per event. </t>
  </si>
  <si>
    <t>Type of self insurance event</t>
  </si>
  <si>
    <t>Date of event</t>
  </si>
  <si>
    <t>Description of event</t>
  </si>
  <si>
    <t>Other costs (eg costs related to unregulated services)</t>
  </si>
  <si>
    <t>Total cost of self insurance event</t>
  </si>
  <si>
    <t>Costs covered by external funding</t>
  </si>
  <si>
    <t>Costs recovered via a pass through mechanism</t>
  </si>
  <si>
    <t>Is information held that verifies the event?</t>
  </si>
  <si>
    <t>Total actual cost of self insurance</t>
  </si>
  <si>
    <t xml:space="preserve">Table 2: Self insurance events with an incurred cost of less than $100 000 per event </t>
  </si>
  <si>
    <t>Number of events</t>
  </si>
  <si>
    <t>Costs of the events that relate to standard control services</t>
  </si>
  <si>
    <t>Costs that do not relate to standard control services</t>
  </si>
  <si>
    <t>Total self insurance</t>
  </si>
  <si>
    <r>
      <t>Note:</t>
    </r>
    <r>
      <rPr>
        <sz val="10"/>
        <rFont val="Arial"/>
        <family val="2"/>
      </rPr>
      <t xml:space="preserve"> 
For the regulatory year 2010-11 the D-factor calculated on this template will be included in 2012-13 prices (year t). 
For the regulatory year 2011-12 the D-factor calculated on this template will be included in 2013-14 prices (year t).</t>
    </r>
  </si>
  <si>
    <t xml:space="preserve">Jurisdictional Scheme Payments </t>
  </si>
  <si>
    <t>Table 1:  Avoided cost payments</t>
  </si>
  <si>
    <t>Table 1:  Alternative control and other services</t>
  </si>
  <si>
    <t>Table 1:  Avoided distribution costs - ongoing projects</t>
  </si>
  <si>
    <t>Table 2:  Avoided distribution costs - new projects</t>
  </si>
  <si>
    <t>Table 3:  Foregone revenues</t>
  </si>
  <si>
    <t>Table 4:  Partial demand management costs</t>
  </si>
  <si>
    <t>Table 5:  Economic value of loss management investments</t>
  </si>
  <si>
    <t>Table 6:  Total DM costs being claimed plus foregone revenues</t>
  </si>
  <si>
    <t>Table 7:  D-factor calculation</t>
  </si>
  <si>
    <t>Table 1: Aggregate effect of the change in accounting policy on the balance sheet and income statements</t>
  </si>
  <si>
    <t>Previously stated</t>
  </si>
  <si>
    <t>Cost of the event that relates to standard control services</t>
  </si>
  <si>
    <t>Total amount of the DMIA spent in:</t>
  </si>
  <si>
    <t>Jurisdictional scheme name</t>
  </si>
  <si>
    <t>Capitalisation policy change</t>
  </si>
  <si>
    <t>Total actual opex</t>
  </si>
  <si>
    <t>Direct capex</t>
  </si>
  <si>
    <t>Indirect capex</t>
  </si>
  <si>
    <r>
      <t xml:space="preserve">Note: </t>
    </r>
    <r>
      <rPr>
        <sz val="10"/>
        <rFont val="Arial"/>
        <family val="2"/>
      </rPr>
      <t>calculation of the D-factor is undertaken according to the following formula:</t>
    </r>
  </si>
  <si>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</si>
  <si>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</si>
  <si>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</si>
  <si>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</si>
  <si>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</si>
  <si>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</si>
  <si>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</si>
  <si>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</si>
  <si>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</si>
  <si>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</si>
  <si>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</si>
  <si>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</si>
  <si>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</si>
  <si>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</si>
  <si>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</si>
  <si>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</si>
  <si>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</si>
  <si>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</si>
  <si>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</si>
  <si>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Cover sheet</t>
  </si>
  <si>
    <t>Income Statement</t>
  </si>
  <si>
    <t>Statutory Account code or reference to account code</t>
  </si>
  <si>
    <t>Description</t>
  </si>
  <si>
    <t>Public lighting</t>
  </si>
  <si>
    <t>$'000 nominal</t>
  </si>
  <si>
    <t>Balance Sheet</t>
  </si>
  <si>
    <t>Other</t>
  </si>
  <si>
    <t>Change of Accounting Policy</t>
  </si>
  <si>
    <t>Adjustment</t>
  </si>
  <si>
    <t>Restated</t>
  </si>
  <si>
    <t>Item</t>
  </si>
  <si>
    <t>Statutory account code or reference to account code</t>
  </si>
  <si>
    <t>Total</t>
  </si>
  <si>
    <t>Avoided Cost Payments</t>
  </si>
  <si>
    <t>Embedded generators</t>
  </si>
  <si>
    <t>Avoided TUOS</t>
  </si>
  <si>
    <t xml:space="preserve">Total </t>
  </si>
  <si>
    <t>TOTAL</t>
  </si>
  <si>
    <t>Alternative Control and Other Services</t>
  </si>
  <si>
    <t xml:space="preserve">Direct O&amp;M Costs </t>
  </si>
  <si>
    <t>Indirect O&amp;M costs</t>
  </si>
  <si>
    <t>Revenue</t>
  </si>
  <si>
    <t>Total public lighting</t>
  </si>
  <si>
    <t>Insurance</t>
  </si>
  <si>
    <t>Name of project</t>
  </si>
  <si>
    <t>Smoothed revenue requirement (SRR) (t-1)</t>
  </si>
  <si>
    <t>Endeavour Energy</t>
  </si>
  <si>
    <t>Note: For regulatory year 2012-13:
        t = 2014-15
        t-1 = 2013-14
        t-2 = 2012-13
        t-3 = 2011-12</t>
  </si>
  <si>
    <t>Note: For regulatory year 2013-14:
        t = 2015-16
        t-1 = 2014-15
        t-2 = 2013-14
        t-3 = 2012-13</t>
  </si>
  <si>
    <t>Total unregulated</t>
  </si>
  <si>
    <t>Other Activites - unregulated</t>
  </si>
  <si>
    <t>&lt;Item&gt;</t>
  </si>
  <si>
    <t>Capitalisation policy changes</t>
  </si>
  <si>
    <t xml:space="preserve"> Impact of capitalisation changes on opex forecasts ($ nominal)</t>
  </si>
  <si>
    <t>Description of change</t>
  </si>
  <si>
    <t>Reason for the change of accounting policy</t>
  </si>
  <si>
    <t>Table 2: Description and reason for the change in accounting policy</t>
  </si>
  <si>
    <t>Items impacted</t>
  </si>
  <si>
    <r>
      <rPr>
        <b/>
        <sz val="10"/>
        <rFont val="Arial"/>
        <family val="2"/>
      </rPr>
      <t>Note:</t>
    </r>
    <r>
      <rPr>
        <sz val="10"/>
        <rFont val="Arial"/>
        <family val="2"/>
      </rPr>
      <t xml:space="preserve"> 
a) Only list those items where the adjustment amount for the item meets the materiality threshold applied in Endeavour Energy's statutory financial accounts
b) Tables 1 and 2 capture both the changes in the application of accounting standards and changes in the accounting standards themselves.</t>
    </r>
  </si>
  <si>
    <t>Avoided cost payment
($'000 nominal)</t>
  </si>
  <si>
    <t>Operating expenditure 
($'000 nominal)</t>
  </si>
  <si>
    <t>Capital expenditure
 ($'000 nominal)</t>
  </si>
  <si>
    <t>Total expenditure 
($'000 nominal)</t>
  </si>
  <si>
    <t>Total avoided distribution cost cap ($'000 t-3)</t>
  </si>
  <si>
    <t>Costs previously claimed ($'000 t-3)</t>
  </si>
  <si>
    <t>Residual cost cap 
($'000 t-3)</t>
  </si>
  <si>
    <t>Residual cost cap 
($'000 t-2)</t>
  </si>
  <si>
    <t>DM implementation costs incurred ($'000 t-2)</t>
  </si>
  <si>
    <t>Total costs being 
claimed ($'000 t-2)</t>
  </si>
  <si>
    <t xml:space="preserve">PV capex 
without DM initiative 
($'000 t-2) 
</t>
  </si>
  <si>
    <t>PV opex
without DM initiative 
($'000 t-2)</t>
  </si>
  <si>
    <t>PV capex 
with DM initiative 
($'000 t-2)</t>
  </si>
  <si>
    <t>PV opex
with DM initiative 
($'000 t-2)</t>
  </si>
  <si>
    <t>PV total avoided distribution costs cap ($'000 t-2)</t>
  </si>
  <si>
    <t>DM costs incurred during the regulatory year 
($'000 t-2)</t>
  </si>
  <si>
    <t>Total costs being claimed 
($'000 t-2)</t>
  </si>
  <si>
    <t>Reasonable estimate of foregone revenue
($'000 t-2)</t>
  </si>
  <si>
    <t>Avoided distribution cost cap 
(AC value max - $'000 t-2)</t>
  </si>
  <si>
    <t>Avoided distribution cost value 
(AC value - $'000 t-2)</t>
  </si>
  <si>
    <t>Total costs claimed ($'000 t-2)</t>
  </si>
  <si>
    <t>Total costs claimed ($'000 t)</t>
  </si>
  <si>
    <t>Total value energy loss avoided ($'000 t-2)</t>
  </si>
  <si>
    <t>Total estimate of foregone revenue ($'000 t-2)</t>
  </si>
  <si>
    <t>DM cost pass through amount (t) ($'000 t)</t>
  </si>
  <si>
    <t>DM cost pass through amount (t-1) ($'000 t-1)</t>
  </si>
  <si>
    <t>($'000 nominal)</t>
  </si>
  <si>
    <t>Total expenditure</t>
  </si>
  <si>
    <t>Table 2:  Foregone revenue</t>
  </si>
  <si>
    <t>Avoided distribution costs - ongoing projects (total costs claimed)</t>
  </si>
  <si>
    <t>Avoided distribution costs - new projects (total costs claimed)</t>
  </si>
  <si>
    <t>Table 3: Total self insurance costs that relate to standard control services</t>
  </si>
  <si>
    <r>
      <t xml:space="preserve">Note: </t>
    </r>
    <r>
      <rPr>
        <sz val="10"/>
        <rFont val="Arial"/>
        <family val="2"/>
      </rPr>
      <t>Endeavour Energy is only required to complete this worksheet for each approved Jurisdictional Scheme.</t>
    </r>
  </si>
  <si>
    <t>Profit after tax</t>
  </si>
  <si>
    <t>Income Tax Expenses /(Benefit)</t>
  </si>
  <si>
    <t>Profit before Tax (PBT)</t>
  </si>
  <si>
    <t xml:space="preserve">Other </t>
  </si>
  <si>
    <t>Impairment Losses (nature of the impairment loss)</t>
  </si>
  <si>
    <t>Loss from sale of fixed assets</t>
  </si>
  <si>
    <t>Finance Charges</t>
  </si>
  <si>
    <t xml:space="preserve">Depreciation </t>
  </si>
  <si>
    <t>Operating Expenses</t>
  </si>
  <si>
    <t>Maintenance</t>
  </si>
  <si>
    <t>Cross boundary charges</t>
  </si>
  <si>
    <t>TUOS costs</t>
  </si>
  <si>
    <t>Total revenue</t>
  </si>
  <si>
    <t xml:space="preserve">Other revenue </t>
  </si>
  <si>
    <t>Interest income</t>
  </si>
  <si>
    <t>Customer contributions</t>
  </si>
  <si>
    <t>Profit from sale of fixed assets</t>
  </si>
  <si>
    <t>Cross boundary revenue</t>
  </si>
  <si>
    <t>TUOS revenue</t>
  </si>
  <si>
    <t>Distribution revenue</t>
  </si>
  <si>
    <t>Unregulated services</t>
  </si>
  <si>
    <t>Negotiated services</t>
  </si>
  <si>
    <t>Alternative control services</t>
  </si>
  <si>
    <t>Standard control services</t>
  </si>
  <si>
    <t xml:space="preserve"> Distribution business</t>
  </si>
  <si>
    <t>Adjustments</t>
  </si>
  <si>
    <t>Audited statutory accounts</t>
  </si>
  <si>
    <t>Table 1:  Income statement</t>
  </si>
  <si>
    <t>This information is used to monitor revenues for each service classification. Elements of the information are used to calculate financial ratios, used for intra and inter-business comparison and the AER will also monitor and report on information such as dividend payment, tax payments, depreciation and profit.</t>
  </si>
  <si>
    <t>Distribution business</t>
  </si>
  <si>
    <t>Unregulated Services</t>
  </si>
  <si>
    <t>Negotiated Services</t>
  </si>
  <si>
    <t>Capex for tax depreciation</t>
  </si>
  <si>
    <t xml:space="preserve">This information will be used to allow the roll forward of the regulated asset base. </t>
  </si>
  <si>
    <t>Table 1: Tax Standard Lives and Capex Additions - Standard control services</t>
  </si>
  <si>
    <t>Asset class</t>
  </si>
  <si>
    <t>Tax standard lives</t>
  </si>
  <si>
    <t>Capex additions</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</si>
  <si>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</si>
  <si>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Table 1:  Total network maintenance expenditure by category</t>
  </si>
  <si>
    <t>Forecast</t>
  </si>
  <si>
    <t>Actual</t>
  </si>
  <si>
    <t>Difference</t>
  </si>
  <si>
    <t>Network maintenance (NM) costs</t>
  </si>
  <si>
    <t>Inspection</t>
  </si>
  <si>
    <t>Pole replacement</t>
  </si>
  <si>
    <t>Maintenance and repair</t>
  </si>
  <si>
    <t>Vegetation management</t>
  </si>
  <si>
    <t>Emergency response</t>
  </si>
  <si>
    <t>Other network maintenance costs (itemise in table 3 below)</t>
  </si>
  <si>
    <t>Table 2:  Explanation of material difference</t>
  </si>
  <si>
    <r>
      <t>Note:</t>
    </r>
    <r>
      <rPr>
        <sz val="10"/>
        <rFont val="Arial"/>
        <family val="2"/>
      </rPr>
      <t xml:space="preserve"> all material differences identified in table 1 are to be explained in table 2.</t>
    </r>
  </si>
  <si>
    <t>Category</t>
  </si>
  <si>
    <t>Explanation</t>
  </si>
  <si>
    <t>Table 3:  Other network maintenance costs</t>
  </si>
  <si>
    <r>
      <t>Note</t>
    </r>
    <r>
      <rPr>
        <sz val="10"/>
        <rFont val="Arial"/>
        <family val="2"/>
      </rPr>
      <t>: list items which are more than 5 per cent of the total standard control or alternative control network maintenance costs</t>
    </r>
  </si>
  <si>
    <t>Table 4: Related party transactions</t>
  </si>
  <si>
    <t>Related party</t>
  </si>
  <si>
    <t>Description of related party transaction</t>
  </si>
  <si>
    <t>Total related party transactions maintenance expenditure</t>
  </si>
  <si>
    <t xml:space="preserve">This information is necessary for monitoring operating costs, and will be used to inform the AER’s assessment of operating costs and its underlying drivers at the next reset. It will also be used to assist in any comparative analysis undertaken by the AER within the current and future regulatory control periods. </t>
  </si>
  <si>
    <t>Table 1: Operating expenditure - network operation costs</t>
  </si>
  <si>
    <t>Miscellaneous services</t>
  </si>
  <si>
    <t>Monopoly services</t>
  </si>
  <si>
    <t>Network operating costs</t>
  </si>
  <si>
    <t>Network operating expenditures</t>
  </si>
  <si>
    <t>Other Network Operating costs (Itemise in table 3 below)</t>
  </si>
  <si>
    <t>Sub-total</t>
  </si>
  <si>
    <t>Other expenditures</t>
  </si>
  <si>
    <t>Non-network alternatives (demand management)</t>
  </si>
  <si>
    <t>Meter reading</t>
  </si>
  <si>
    <t>Customer service</t>
  </si>
  <si>
    <t>Advertising, marketing and promotions</t>
  </si>
  <si>
    <t>Other operating expenditures (itemise in table 3 below)</t>
  </si>
  <si>
    <t>Table 3: Other network operating costs</t>
  </si>
  <si>
    <r>
      <t>Note</t>
    </r>
    <r>
      <rPr>
        <sz val="10"/>
        <rFont val="Arial"/>
        <family val="2"/>
      </rPr>
      <t>: list items which are more than 5 per cent of the total standard control or alternative control network operating costs</t>
    </r>
  </si>
  <si>
    <t>Related Party</t>
  </si>
  <si>
    <t>Table 5: Operating expenditure - non-recurrent network operating costs</t>
  </si>
  <si>
    <t>Table 6:  Non–network alternatives (demand management) operating costs that are not captured by the DMIS ($ nominal)</t>
  </si>
  <si>
    <t>Aims/goals of project</t>
  </si>
  <si>
    <t>Impact on demand (MW)</t>
  </si>
  <si>
    <t>Deferred capital costs from DM project
($ 000s nominal)</t>
  </si>
  <si>
    <t>Current year impact</t>
  </si>
  <si>
    <t>Whole of project life  impact</t>
  </si>
  <si>
    <t>2. Balance sheet</t>
  </si>
  <si>
    <t>1. Income statement</t>
  </si>
  <si>
    <t>Electricity DNSP Annual Reporting Template</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</si>
  <si>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</si>
  <si>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</si>
  <si>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</si>
  <si>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Note: a) Only superannuation costs related to defined benefit schemes are to be reported
   b) Only self insurance cost categories approved in the AER's determination are to be reported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</si>
  <si>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</si>
  <si>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This information will form the basis of the AER’s assessment of the DNSP’s compliance with the D-Factor, and its entitlement to recover expenditure under the D-Factor. The information will also assist the AER in assessing proposals for demand management expenditure in opex and capex forecasts submitted in a DNSP’s regulatory proposals, and in the development and implementation of D-Factor,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</si>
  <si>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</si>
  <si>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</si>
  <si>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Other non-system assets</t>
  </si>
  <si>
    <t>Land (non-system)</t>
  </si>
  <si>
    <t>Buildings</t>
  </si>
  <si>
    <t>Motor vehicles</t>
  </si>
  <si>
    <t>Furniture, fittings, plant and equipment</t>
  </si>
  <si>
    <t>Information and communication technology</t>
  </si>
  <si>
    <t>Non-system assets</t>
  </si>
  <si>
    <t>Emergency spares (major plant, excludes inventory)</t>
  </si>
  <si>
    <t>Easements</t>
  </si>
  <si>
    <t>Land</t>
  </si>
  <si>
    <t>Communications</t>
  </si>
  <si>
    <t>Customer metering and load control</t>
  </si>
  <si>
    <t>Low voltage lines and cables</t>
  </si>
  <si>
    <t>Transformers</t>
  </si>
  <si>
    <t>Substations</t>
  </si>
  <si>
    <t>Distribution lines and cables</t>
  </si>
  <si>
    <t>Subtransmission lines and cables</t>
  </si>
  <si>
    <t>System assets</t>
  </si>
  <si>
    <t>Table 7: Disposals by Asset Class</t>
  </si>
  <si>
    <t>Table 6: Customer contributions by Asset Class</t>
  </si>
  <si>
    <t>Total related party transaction costs</t>
  </si>
  <si>
    <t xml:space="preserve">Related Party </t>
  </si>
  <si>
    <t>Table 5: Related party transactions</t>
  </si>
  <si>
    <t>Actuals</t>
  </si>
  <si>
    <t>Table 4: Other</t>
  </si>
  <si>
    <t>%</t>
  </si>
  <si>
    <t>Table 3: Capex by Asset Class</t>
  </si>
  <si>
    <t>Environmental, safety, statutory obligations</t>
  </si>
  <si>
    <t>Reliability and quality of service enhancements</t>
  </si>
  <si>
    <t>Growth (demand related)</t>
  </si>
  <si>
    <t>Asset renewal/replacement</t>
  </si>
  <si>
    <t>Table 2: Material difference explanation</t>
  </si>
  <si>
    <t>Total (system and non system assets)</t>
  </si>
  <si>
    <t>Total Non System Assets</t>
  </si>
  <si>
    <t xml:space="preserve">Sub-total </t>
  </si>
  <si>
    <t>Table 1: Standard control services by Reason</t>
  </si>
  <si>
    <t xml:space="preserve">This information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</si>
  <si>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All dollar amounts are to be in nominal terms.</t>
  </si>
  <si>
    <r>
      <t>Note</t>
    </r>
    <r>
      <rPr>
        <sz val="10"/>
        <rFont val="Arial"/>
        <family val="2"/>
      </rPr>
      <t>: list items which are more than 5 per cent of the total standard control or alternative control capex</t>
    </r>
  </si>
  <si>
    <t>Table 1:  Jurisdictional Scheme Amounts</t>
  </si>
  <si>
    <t>Total jurisdictional scheme amounts</t>
  </si>
  <si>
    <t>8. Maintenance</t>
  </si>
  <si>
    <t>16. Avoided cost payments</t>
  </si>
  <si>
    <t>17. Alternative control &amp; other</t>
  </si>
  <si>
    <t>10. Operating costs</t>
  </si>
  <si>
    <t>18. EBSS</t>
  </si>
  <si>
    <t>19. Jurisdictional scheme</t>
  </si>
  <si>
    <t>12. Cost categories</t>
  </si>
  <si>
    <t>20a. DMIS _ DMIA</t>
  </si>
  <si>
    <t>5. Capex</t>
  </si>
  <si>
    <t>20b. DMIS _ D-factor</t>
  </si>
  <si>
    <t>14. Provisions</t>
  </si>
  <si>
    <t>21. Self insurance</t>
  </si>
  <si>
    <t>7. Capex for tax depreciation</t>
  </si>
  <si>
    <t>15. Overheads allocation</t>
  </si>
  <si>
    <t>22. Change in accounting policy</t>
  </si>
  <si>
    <t>Jurisdictional scheme information is used by the AER to monitor approved Jurisdictional schemes throughout the regulatory control period.</t>
  </si>
  <si>
    <t>Total capex attributable to related party transaction
$'000 nominal</t>
  </si>
  <si>
    <t>Other Services</t>
  </si>
  <si>
    <t>Total maintenance expenditure attributable to related party transaction
$'000 nominal</t>
  </si>
  <si>
    <t>Jurisdictional Scheme Amounts 
$'000 nominal</t>
  </si>
  <si>
    <t>Forecast quantity 
($'000 nominal)</t>
  </si>
  <si>
    <t>Actual quantity
($'000 nominal)</t>
  </si>
  <si>
    <t>Grey - No inputs required</t>
  </si>
  <si>
    <t>Yellow - Input cells</t>
  </si>
  <si>
    <t xml:space="preserve"> Dark blue - Headings</t>
  </si>
  <si>
    <t>2013-14</t>
  </si>
  <si>
    <t>Amendments - RIN rationalisation</t>
  </si>
  <si>
    <t>Information no longer required from Annual Reporting RIN</t>
  </si>
  <si>
    <t>Reasoning</t>
  </si>
  <si>
    <t>(workbook/worksheet/table/row-column-cell)</t>
  </si>
  <si>
    <t>Financial information templates</t>
  </si>
  <si>
    <t>Entire worksheet</t>
  </si>
  <si>
    <t xml:space="preserve">Redundant Information </t>
  </si>
  <si>
    <t>3. Cash flow statement</t>
  </si>
  <si>
    <t>4. Changes in Equity</t>
  </si>
  <si>
    <t>6. Capex Overheads</t>
  </si>
  <si>
    <t>Information in Category analysis RIN  Worksheet 2.10</t>
  </si>
  <si>
    <t>9. Maintenance Overheads</t>
  </si>
  <si>
    <t>11. Operating Overheads</t>
  </si>
  <si>
    <t>Information in Category analysis RIN  Worksheet 2.12</t>
  </si>
  <si>
    <t>13. Opex step changes</t>
  </si>
  <si>
    <t>Information covered in 2012 RIN - Sheets 8 Maintenance, 10 Operating costs via explanation of material differences</t>
  </si>
  <si>
    <t>Information in Benchmarking RIN Table 3.3</t>
  </si>
  <si>
    <t>Click here for details.</t>
  </si>
  <si>
    <t>2. Balance sheet (deleted)</t>
  </si>
  <si>
    <t>3. Cashflows statement (deleted)</t>
  </si>
  <si>
    <t>4. Changes in equity (deleted)</t>
  </si>
  <si>
    <t>6. Capex overheads (deleted)</t>
  </si>
  <si>
    <t>9. Maintenance overheads (deleted)</t>
  </si>
  <si>
    <t>11. Operating overheads (deleted)</t>
  </si>
  <si>
    <t>12. Cost categories (deleted)</t>
  </si>
  <si>
    <t>13. Opex step change (deleted)</t>
  </si>
  <si>
    <t>14. Provisions (deleted)</t>
  </si>
  <si>
    <t>15. Overheads allocation (deleted)</t>
  </si>
  <si>
    <t>Amendments made on 6 August 2014.</t>
  </si>
  <si>
    <t>Capex including overheads</t>
  </si>
  <si>
    <t>Network maintenance including overheads</t>
  </si>
  <si>
    <t>Network operating costs including overheads</t>
  </si>
  <si>
    <t>Arndell Park</t>
  </si>
  <si>
    <t>Mamre</t>
  </si>
  <si>
    <t>Eschol Park</t>
  </si>
  <si>
    <t>Bawley Point</t>
  </si>
  <si>
    <t>Marayong (Network)</t>
  </si>
  <si>
    <t>Leabons Lane (Network)</t>
  </si>
  <si>
    <t>Castle Hill</t>
  </si>
  <si>
    <t>Nowra</t>
  </si>
  <si>
    <t>Parramatta</t>
  </si>
  <si>
    <t>Westmead</t>
  </si>
  <si>
    <t>Wetherill Park</t>
  </si>
  <si>
    <t>Campbelltown</t>
  </si>
  <si>
    <t>Liverpool</t>
  </si>
  <si>
    <t>Unanderra</t>
  </si>
  <si>
    <t>Minto</t>
  </si>
  <si>
    <t>Chipping Norton</t>
  </si>
  <si>
    <t>Windsor/Richmond</t>
  </si>
  <si>
    <t>Rooty Hill</t>
  </si>
  <si>
    <t>Granville</t>
  </si>
  <si>
    <t>Westmead Extension</t>
  </si>
  <si>
    <t>Glenmore Park Demand Response Trial</t>
  </si>
  <si>
    <t>Pool Pump Trial</t>
  </si>
  <si>
    <t>n/a</t>
  </si>
  <si>
    <t>Retained Profits - other comprehensive income</t>
  </si>
  <si>
    <t>Retained Profits - profits for the year</t>
  </si>
  <si>
    <t>Expenses excluding finance costs</t>
  </si>
  <si>
    <t>Profit before income tax</t>
  </si>
  <si>
    <t>Income tax expense</t>
  </si>
  <si>
    <t>Adoption of revised AASB 119 Employee Benefits</t>
  </si>
  <si>
    <t>The amount of net defined benefit expense recognised in profit or loss under the revised standard is higher than the amount that would have been recognised under pre 1 July 2013 rules, with an equal and opposite change to the amount recognised as remeasurement in Other Comprehensive Income. This is a result of the replacement of expected return on plan assets and separate interest expense with a net interest amount. The net impact on total comprehensive income is nil, with no adjustment to amounts recognised in the Statement of Financial Position resulting from this change.</t>
  </si>
  <si>
    <t>Operating expenditure, Income tax expense, Profit after tax and Other comprehensive income. There is no impact on Retained Earnings (as the adjustments contra).</t>
  </si>
  <si>
    <t>The revised standard also changed accounting for annual leave obligations. As the Corporation does not expect all annual leave to be taken within 12 months of the respective service being provided, annual leave obligations are now classified as long-term employee benefits. This changed the measurement of these obligations, as they are now measured on a discounted basis, however the impact of this change was immaterial since the majority of leave is still expected to be taken within a short period after the end of the year.</t>
  </si>
  <si>
    <t>Nil.</t>
  </si>
  <si>
    <t>The forecast figures were never confirmed in the final PTRM, therefore they have been stated by reference to the expenditure class costs forecast to the total opex forecast as a percentage of the CPI adjusted allowed opex.</t>
  </si>
  <si>
    <t>All</t>
  </si>
  <si>
    <t>Field Training (Front line staff) costs allocated as attributable to standard control services.</t>
  </si>
  <si>
    <t>Nothing to report.</t>
  </si>
  <si>
    <t>Small tools and equipment maintenance costs (Front line staff) attributable to standard control services.</t>
  </si>
  <si>
    <t>General Network OH costs incurred in the provision of standard control services.</t>
  </si>
  <si>
    <t>Field Training (Front line staff) costs allocated as attributable to alternative control services.</t>
  </si>
  <si>
    <t>Street Lighting inspection work costs allocated to alternative control services.</t>
  </si>
  <si>
    <t>Street Lighting condition based work costs allocated to alternative control services.</t>
  </si>
  <si>
    <t>Street Lighting preventative maintenance based work costs allocated to alternative control services.</t>
  </si>
  <si>
    <t>Street Lighting fault &amp; emergency (including third party impacts) costs allocated to alternative control services.</t>
  </si>
  <si>
    <t>Solar Bonus Scheme</t>
  </si>
  <si>
    <t>Climate Change Fund</t>
  </si>
  <si>
    <t>Overspent due to the following projects which were not included in the 13/14 forecast:
 - Guildford TS Redevelopment ($9.9m)
 - St Marys ZS 11kV Renewal ($8.3m)
 - Leabons Lane ZS 11kV Renewal ($7.8m)
 - Northmead ZS Redevelopment ($6.4m)
 - Bulli Zone Substation Redevelopment ($5.2m)
 - Westmead ZS Renewal &amp; Augmentation ($5.2m)</t>
  </si>
  <si>
    <t>Underspent due to the following projects which did not proceed in 13/14:
 - Liverpool CBD ZS Establishment ($23.0m)
 - North Glendenning ZS Establishment ($22.4m)
Partially offset by the following project which was not included in the 13/14 forecast:
 - East Parramatta SS &amp; West Parramatta ZS ($15.5m)</t>
  </si>
  <si>
    <t>Non System Assets</t>
  </si>
  <si>
    <t>-</t>
  </si>
  <si>
    <t>Leasing of vehicles</t>
  </si>
  <si>
    <t>In the Endeavour Energy (formerly Integral Energy) 2009-14 Regulatory Proposal, vehicles were forecast to be sourced through purchases. Subsequently, Endeavour Energy moved to a leasing arrangement to source the same service. As per the final AER decision, this change is considered a capitalisation change for EBSS purposes.</t>
  </si>
  <si>
    <t>Climate Change Fund Recovery</t>
  </si>
  <si>
    <t>Solar Bonus Scheme Recovery</t>
  </si>
  <si>
    <t>Maintenance &amp; Repair</t>
  </si>
  <si>
    <t>Vegetation Management</t>
  </si>
  <si>
    <t>Meter Reading</t>
  </si>
  <si>
    <t>Customer Service</t>
  </si>
  <si>
    <t>Increase in costs than projected in the AER subsmission of providing the following services to distribution customers:
- Responding to queries on new connections, disconnections and reconnections; and
- Responding to queries about the quality and reliability of supply.
In addition, customer service activities are no longer shared with retail activities resulting in some lost synergies that are reported in this line item.</t>
  </si>
  <si>
    <t>Nothing to report</t>
  </si>
  <si>
    <t>Underspent due to lower than forecast expenditure on the Reliability enhancement program</t>
  </si>
  <si>
    <t>Underspent due to lower than forecast expenditure on the HV distribution works program</t>
  </si>
  <si>
    <t>Immaterial variance</t>
  </si>
  <si>
    <t>Underspent due to:
 - Motor Vehicles - Passenger and light industrial motor vehicles now being acquired via leasing arrangements (opex).
 - Buildings - partial deferral of Springhill FSC redevelopment into 14/15
 - Furniture, fittings, plant &amp; equipment and information and communication technology  - Reductions/deferrals in non-system capex due to uncertainties arising from the NSW Government commitments to restructuring reforms, although partially offset due to changes in non-system allocations to standard control services arising from (amongst other things) the NSW Government electricity retail reforms.</t>
  </si>
  <si>
    <t>An increase in the spend associated with prescribed metering services is driving the variance to the AER allowance. Noting that some of the forecast cost associated with the meter reading category are included in the forecast Network Operating expenditures line.</t>
  </si>
  <si>
    <t>A reduction in the spend associated with maintenance and repairs across all activities, and in particular the transmission substation, distribution substation and distribution mains maintenance activities is driving the variance to the AER allowance.</t>
  </si>
  <si>
    <t>The increase in vegetation management costs have been driven by higher actual program compliance (preventative maintenance), resulting in a higher than forecast variance to the AER allowance. 
Vegetation management represents a substantive and critical activity to Endeavour Energy to manage safety, bushfire and reliability risk. Endeavour Energy has mandated standards that set out the minimum clearances required for the safe operation of the distribution network. To ensure that we deliver value for money services we externally source a signficant majority of this function. 
Although for the beginning of the 2009-14 period we were able to secure lower overall vegetation costs, however we were required to exercise provisions of our contracts due to insufficient conformance with our mandated standards. This action has seen vegetation costs increase in the latter years of the 2009-14 period to reflect better conformance against mandated standards. Overall, the impact has resulted in lower than expected vegetation management costs across the 2009-14 regulatory control period.
In the recent market tender process we observed that the market has sought to price in the standard now expected of them, and therefore we anticipate increased costs for this activity. We consider vegetation management contributes to the achievement of the expenditure objectives and criteria, in particular managing safety, bushfire and reliability risk.</t>
  </si>
  <si>
    <t>The increase in the actuals compared to the AER allowance for the RIN inspection category is driven by an increase in the OLI/GLI (overhead line inspection and ground line inspection) work associated with the inspection, investigation, and testing of poles and associated equipment.</t>
  </si>
  <si>
    <t>Jon Hocking</t>
  </si>
  <si>
    <t>02 9853 4386 or 0407 348 156</t>
  </si>
  <si>
    <t>jon.hocking@endeavourenergy.com.au</t>
  </si>
  <si>
    <t>51 Huntingwood Drive</t>
  </si>
  <si>
    <t>HUNTINGWOOD</t>
  </si>
  <si>
    <t>NSW</t>
  </si>
  <si>
    <t>PO Box 811</t>
  </si>
  <si>
    <t>SEVEN HILLS</t>
  </si>
  <si>
    <t>59 253 130 878</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</si>
</sst>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164" formatCode="_(* #,##0.00_);_(* \(#,##0.00\);_(* &quot;-&quot;??_);_(@_)"/>
    <numFmt numFmtId="165" formatCode="_(* #,##0_);_(* \(#,##0\);_(* &quot;-&quot;_);_(@_)"/>
    <numFmt numFmtId="166" formatCode="_(* #,##0_);_(* \(#,##0\);_(* &quot;-&quot;?_);_(@_)"/>
    <numFmt numFmtId="167" formatCode="0.0"/>
    <numFmt numFmtId="168" formatCode="0.0000"/>
    <numFmt numFmtId="169" formatCode="#,##0.0;\(#,##0.0\)"/>
    <numFmt numFmtId="170" formatCode="#,##0,;\(#,##0,\)"/>
    <numFmt numFmtId="171" formatCode="0.0%"/>
    <numFmt numFmtId="172" formatCode="_(* #,##0.0_);_(* \(#,##0.0\);_(* &quot;-&quot;??_);_(@_)"/>
    <numFmt numFmtId="173" formatCode="yyyy"/>
    <numFmt numFmtId="174" formatCode="#,##0_);\(#,###\);0_)"/>
    <numFmt numFmtId="175" formatCode="0.00_)"/>
    <numFmt numFmtId="176" formatCode="#,##0.0"/>
    <numFmt numFmtId="177" formatCode="_-&quot;$&quot;* #,##0.0_-;\-&quot;$&quot;* #,##0.0_-;_-&quot;$&quot;* &quot;-&quot;??_-;_-@_-"/>
  </numFmts>
  <fonts count="74" x14ac:knownFonts="1">
    <font>
      <sz val="10"/>
      <name val="Arial"/>
    </font>
    <font>
      <sz val="11"/>
      <color theme="1"/>
      <name val="Calibri"/>
      <family val="2"/>
      <scheme val="minor"/>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0"/>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b/>
      <sz val="10"/>
      <color indexed="10"/>
      <name val="Arial"/>
      <family val="2"/>
    </font>
    <font>
      <b/>
      <sz val="10"/>
      <color indexed="9"/>
      <name val="Arial"/>
      <family val="2"/>
    </font>
    <font>
      <sz val="10"/>
      <color indexed="8"/>
      <name val="Arial"/>
      <family val="2"/>
    </font>
    <font>
      <sz val="12"/>
      <name val="Arial"/>
      <family val="2"/>
    </font>
    <font>
      <sz val="12"/>
      <color indexed="9"/>
      <name val="Arial"/>
      <family val="2"/>
    </font>
    <font>
      <b/>
      <sz val="12"/>
      <color indexed="51"/>
      <name val="Arial"/>
      <family val="2"/>
    </font>
    <font>
      <b/>
      <sz val="22"/>
      <name val="Arial"/>
      <family val="2"/>
    </font>
    <font>
      <b/>
      <sz val="12"/>
      <name val="Arial"/>
      <family val="2"/>
    </font>
    <font>
      <b/>
      <sz val="10"/>
      <color rgb="FFFFC000"/>
      <name val="Arial"/>
      <family val="2"/>
    </font>
    <font>
      <i/>
      <sz val="10"/>
      <color indexed="9"/>
      <name val="Arial"/>
      <family val="2"/>
    </font>
    <font>
      <sz val="10"/>
      <color theme="0"/>
      <name val="Arial"/>
      <family val="2"/>
    </font>
    <font>
      <b/>
      <sz val="10"/>
      <color theme="0"/>
      <name val="Arial"/>
      <family val="2"/>
    </font>
    <font>
      <sz val="12"/>
      <name val="Arial Black"/>
      <family val="2"/>
    </font>
    <font>
      <b/>
      <sz val="14"/>
      <name val="Arial Black"/>
      <family val="2"/>
    </font>
    <font>
      <u/>
      <sz val="10"/>
      <color theme="10"/>
      <name val="Arial"/>
      <family val="2"/>
    </font>
    <font>
      <sz val="14"/>
      <name val="Arial Black"/>
      <family val="2"/>
    </font>
    <font>
      <b/>
      <sz val="10"/>
      <color rgb="FFFFCC00"/>
      <name val="Arial"/>
      <family val="2"/>
    </font>
    <font>
      <sz val="10"/>
      <name val="Calibri"/>
      <family val="2"/>
    </font>
    <font>
      <sz val="10"/>
      <color rgb="FFFF0000"/>
      <name val="Arial"/>
      <family val="2"/>
    </font>
    <font>
      <b/>
      <sz val="9"/>
      <color indexed="81"/>
      <name val="Tahoma"/>
      <family val="2"/>
    </font>
    <font>
      <sz val="9"/>
      <color indexed="81"/>
      <name val="Tahoma"/>
      <family val="2"/>
    </font>
    <font>
      <sz val="8"/>
      <color indexed="81"/>
      <name val="Tahoma"/>
      <family val="2"/>
    </font>
    <font>
      <sz val="10"/>
      <name val="Arial"/>
      <family val="2"/>
    </font>
    <font>
      <sz val="10"/>
      <color theme="1"/>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2"/>
      <name val="Tms Rmn"/>
    </font>
    <font>
      <sz val="7"/>
      <name val="Small Fonts"/>
      <family val="2"/>
    </font>
    <font>
      <b/>
      <i/>
      <sz val="16"/>
      <name val="Helv"/>
    </font>
    <font>
      <sz val="11"/>
      <name val="Arial"/>
      <family val="2"/>
    </font>
  </fonts>
  <fills count="43">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8"/>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
      <patternFill patternType="solid">
        <fgColor indexed="47"/>
        <bgColor indexed="64"/>
      </patternFill>
    </fill>
    <fill>
      <patternFill patternType="solid">
        <fgColor rgb="FF333399"/>
        <bgColor indexed="64"/>
      </patternFill>
    </fill>
    <fill>
      <patternFill patternType="solid">
        <fgColor rgb="FFFABF8F"/>
        <bgColor indexed="64"/>
      </patternFill>
    </fill>
    <fill>
      <patternFill patternType="solid">
        <fgColor rgb="FFB2A1C7"/>
        <bgColor indexed="64"/>
      </patternFill>
    </fill>
    <fill>
      <patternFill patternType="solid">
        <fgColor indexed="31"/>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ck">
        <color indexed="62"/>
      </right>
      <top/>
      <bottom style="thick">
        <color indexed="62"/>
      </bottom>
      <diagonal/>
    </border>
    <border>
      <left/>
      <right/>
      <top/>
      <bottom style="thick">
        <color indexed="62"/>
      </bottom>
      <diagonal/>
    </border>
    <border>
      <left style="thick">
        <color indexed="62"/>
      </left>
      <right/>
      <top/>
      <bottom style="thick">
        <color indexed="62"/>
      </bottom>
      <diagonal/>
    </border>
    <border>
      <left/>
      <right style="thick">
        <color indexed="62"/>
      </right>
      <top/>
      <bottom/>
      <diagonal/>
    </border>
    <border>
      <left style="thick">
        <color indexed="62"/>
      </left>
      <right/>
      <top/>
      <bottom/>
      <diagonal/>
    </border>
    <border>
      <left/>
      <right style="thick">
        <color indexed="62"/>
      </right>
      <top style="medium">
        <color indexed="62"/>
      </top>
      <bottom/>
      <diagonal/>
    </border>
    <border>
      <left style="thick">
        <color indexed="62"/>
      </left>
      <right/>
      <top style="medium">
        <color indexed="62"/>
      </top>
      <bottom/>
      <diagonal/>
    </border>
    <border>
      <left/>
      <right style="thick">
        <color indexed="62"/>
      </right>
      <top style="thick">
        <color indexed="62"/>
      </top>
      <bottom/>
      <diagonal/>
    </border>
    <border>
      <left/>
      <right/>
      <top style="thick">
        <color indexed="62"/>
      </top>
      <bottom/>
      <diagonal/>
    </border>
    <border>
      <left style="thick">
        <color indexed="62"/>
      </left>
      <right/>
      <top style="thick">
        <color indexed="62"/>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27">
    <xf numFmtId="0" fontId="0" fillId="0" borderId="0"/>
    <xf numFmtId="0" fontId="2"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8"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165" fontId="8" fillId="14" borderId="0" applyNumberFormat="0" applyFont="0" applyBorder="0" applyAlignment="0">
      <alignment horizontal="right"/>
    </xf>
    <xf numFmtId="0" fontId="22" fillId="5" borderId="1" applyNumberFormat="0" applyAlignment="0" applyProtection="0"/>
    <xf numFmtId="0" fontId="23" fillId="15" borderId="2" applyNumberFormat="0" applyAlignment="0" applyProtection="0"/>
    <xf numFmtId="164" fontId="2" fillId="0" borderId="0" applyFont="0" applyFill="0" applyBorder="0" applyAlignment="0" applyProtection="0"/>
    <xf numFmtId="0" fontId="24" fillId="0" borderId="0" applyNumberFormat="0" applyFill="0" applyBorder="0" applyAlignment="0" applyProtection="0"/>
    <xf numFmtId="0" fontId="25" fillId="1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3" borderId="1" applyNumberFormat="0" applyAlignment="0" applyProtection="0"/>
    <xf numFmtId="165" fontId="2" fillId="17" borderId="0" applyFont="0" applyBorder="0" applyAlignment="0">
      <alignment horizontal="right"/>
      <protection locked="0"/>
    </xf>
    <xf numFmtId="166" fontId="8" fillId="18" borderId="0" applyFont="0" applyBorder="0">
      <alignment horizontal="right"/>
      <protection locked="0"/>
    </xf>
    <xf numFmtId="165" fontId="8" fillId="19" borderId="0" applyFont="0" applyBorder="0">
      <alignment horizontal="right"/>
      <protection locked="0"/>
    </xf>
    <xf numFmtId="0" fontId="30" fillId="0" borderId="6" applyNumberFormat="0" applyFill="0" applyAlignment="0" applyProtection="0"/>
    <xf numFmtId="0" fontId="31" fillId="6" borderId="0" applyNumberFormat="0" applyBorder="0" applyAlignment="0" applyProtection="0"/>
    <xf numFmtId="0" fontId="2" fillId="20" borderId="0"/>
    <xf numFmtId="0" fontId="2" fillId="20" borderId="0"/>
    <xf numFmtId="0" fontId="2" fillId="20" borderId="0"/>
    <xf numFmtId="0" fontId="2" fillId="20" borderId="0"/>
    <xf numFmtId="0" fontId="2" fillId="0" borderId="0"/>
    <xf numFmtId="0" fontId="2" fillId="20" borderId="0"/>
    <xf numFmtId="0" fontId="2" fillId="20" borderId="0"/>
    <xf numFmtId="0" fontId="2" fillId="20" borderId="0"/>
    <xf numFmtId="0" fontId="2" fillId="20" borderId="0"/>
    <xf numFmtId="0" fontId="8" fillId="4" borderId="7" applyNumberFormat="0" applyFont="0" applyAlignment="0" applyProtection="0"/>
    <xf numFmtId="0" fontId="32" fillId="5"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2" fillId="0" borderId="0"/>
    <xf numFmtId="0" fontId="2" fillId="0" borderId="0"/>
    <xf numFmtId="0" fontId="2" fillId="0" borderId="0"/>
    <xf numFmtId="0" fontId="2" fillId="0" borderId="0"/>
    <xf numFmtId="0" fontId="2" fillId="20" borderId="0"/>
    <xf numFmtId="0" fontId="2" fillId="20" borderId="0"/>
    <xf numFmtId="0" fontId="2" fillId="0" borderId="0"/>
    <xf numFmtId="0" fontId="2" fillId="0" borderId="0"/>
    <xf numFmtId="0" fontId="2" fillId="0" borderId="0"/>
    <xf numFmtId="0" fontId="2" fillId="0" borderId="0" applyProtection="0"/>
    <xf numFmtId="165" fontId="2" fillId="14" borderId="0" applyNumberFormat="0" applyFont="0" applyBorder="0" applyAlignment="0">
      <alignment horizontal="right"/>
    </xf>
    <xf numFmtId="166" fontId="2" fillId="18" borderId="0" applyFont="0" applyBorder="0">
      <alignment horizontal="right"/>
      <protection locked="0"/>
    </xf>
    <xf numFmtId="165" fontId="2" fillId="19" borderId="0" applyFont="0" applyBorder="0">
      <alignment horizontal="right"/>
      <protection locked="0"/>
    </xf>
    <xf numFmtId="0" fontId="2" fillId="4" borderId="7" applyNumberFormat="0" applyFont="0" applyAlignment="0" applyProtection="0"/>
    <xf numFmtId="164" fontId="2" fillId="0" borderId="0" applyFont="0" applyFill="0" applyBorder="0" applyAlignment="0" applyProtection="0"/>
    <xf numFmtId="165" fontId="2" fillId="17" borderId="0" applyFont="0" applyBorder="0" applyAlignment="0">
      <alignment horizontal="right"/>
      <protection locked="0"/>
    </xf>
    <xf numFmtId="165" fontId="2" fillId="14" borderId="0" applyNumberFormat="0" applyFont="0" applyBorder="0" applyAlignment="0">
      <alignment horizontal="right"/>
    </xf>
    <xf numFmtId="0" fontId="2" fillId="0" borderId="0" applyFill="0"/>
    <xf numFmtId="0" fontId="2" fillId="0" borderId="0"/>
    <xf numFmtId="0" fontId="56" fillId="0" borderId="0" applyNumberFormat="0" applyFill="0" applyBorder="0" applyAlignment="0" applyProtection="0">
      <alignment vertical="top"/>
      <protection locked="0"/>
    </xf>
    <xf numFmtId="0" fontId="2" fillId="20" borderId="0"/>
    <xf numFmtId="0" fontId="2" fillId="20" borderId="0"/>
    <xf numFmtId="44" fontId="64" fillId="0" borderId="0" applyFont="0" applyFill="0" applyBorder="0" applyAlignment="0" applyProtection="0"/>
    <xf numFmtId="9" fontId="64" fillId="0" borderId="0" applyFont="0" applyFill="0" applyBorder="0" applyAlignment="0" applyProtection="0"/>
    <xf numFmtId="0" fontId="19" fillId="3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3" borderId="0" applyNumberFormat="0" applyBorder="0" applyAlignment="0" applyProtection="0"/>
    <xf numFmtId="0" fontId="19" fillId="35" borderId="0" applyNumberFormat="0" applyBorder="0" applyAlignment="0" applyProtection="0"/>
    <xf numFmtId="0" fontId="19" fillId="38" borderId="0" applyNumberFormat="0" applyBorder="0" applyAlignment="0" applyProtection="0"/>
    <xf numFmtId="0" fontId="20" fillId="39"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40" borderId="0" applyNumberFormat="0" applyBorder="0" applyAlignment="0" applyProtection="0"/>
    <xf numFmtId="0" fontId="20" fillId="8"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40" borderId="0" applyNumberFormat="0" applyBorder="0" applyAlignment="0" applyProtection="0"/>
    <xf numFmtId="0" fontId="70" fillId="0" borderId="0" applyNumberFormat="0" applyFill="0" applyBorder="0" applyAlignment="0" applyProtection="0"/>
    <xf numFmtId="0" fontId="22" fillId="7" borderId="1" applyNumberFormat="0" applyAlignment="0" applyProtection="0"/>
    <xf numFmtId="0" fontId="10" fillId="0" borderId="0" applyFont="0" applyFill="0" applyBorder="0" applyAlignment="0" applyProtection="0"/>
    <xf numFmtId="174" fontId="10" fillId="0" borderId="0" applyFont="0" applyFill="0" applyBorder="0" applyAlignment="0" applyProtection="0"/>
    <xf numFmtId="172" fontId="2" fillId="0" borderId="0" applyFont="0" applyFill="0" applyBorder="0" applyAlignment="0" applyProtection="0"/>
    <xf numFmtId="38" fontId="10" fillId="14" borderId="0" applyNumberFormat="0" applyBorder="0" applyAlignment="0" applyProtection="0"/>
    <xf numFmtId="0" fontId="5" fillId="0" borderId="48" applyNumberFormat="0" applyAlignment="0" applyProtection="0">
      <alignment horizontal="left" vertical="center"/>
    </xf>
    <xf numFmtId="0" fontId="5" fillId="0" borderId="14">
      <alignment horizontal="left" vertical="center"/>
    </xf>
    <xf numFmtId="0" fontId="66" fillId="0" borderId="35" applyNumberFormat="0" applyFill="0" applyAlignment="0" applyProtection="0"/>
    <xf numFmtId="0" fontId="67" fillId="0" borderId="49" applyNumberFormat="0" applyFill="0" applyAlignment="0" applyProtection="0"/>
    <xf numFmtId="0" fontId="68" fillId="0" borderId="50" applyNumberFormat="0" applyFill="0" applyAlignment="0" applyProtection="0"/>
    <xf numFmtId="0" fontId="68" fillId="0" borderId="0" applyNumberFormat="0" applyFill="0" applyBorder="0" applyAlignment="0" applyProtection="0"/>
    <xf numFmtId="10" fontId="10" fillId="19" borderId="12" applyNumberFormat="0" applyBorder="0" applyAlignment="0" applyProtection="0"/>
    <xf numFmtId="37" fontId="71" fillId="0" borderId="0"/>
    <xf numFmtId="175" fontId="72" fillId="0" borderId="0"/>
    <xf numFmtId="0" fontId="2" fillId="0" borderId="0"/>
    <xf numFmtId="0" fontId="32" fillId="7" borderId="8" applyNumberFormat="0" applyAlignment="0" applyProtection="0"/>
    <xf numFmtId="9" fontId="2" fillId="0" borderId="0" applyFont="0" applyFill="0" applyBorder="0" applyAlignment="0" applyProtection="0"/>
    <xf numFmtId="10" fontId="2" fillId="0" borderId="0" applyFont="0" applyFill="0" applyBorder="0" applyAlignment="0" applyProtection="0"/>
    <xf numFmtId="40" fontId="73" fillId="0" borderId="0"/>
    <xf numFmtId="0" fontId="69" fillId="0" borderId="0" applyNumberFormat="0" applyFill="0" applyBorder="0" applyAlignment="0" applyProtection="0"/>
    <xf numFmtId="0" fontId="34" fillId="0" borderId="51" applyNumberFormat="0" applyFill="0" applyAlignment="0" applyProtection="0"/>
    <xf numFmtId="173" fontId="70" fillId="1" borderId="0">
      <alignment horizontal="left"/>
    </xf>
    <xf numFmtId="0" fontId="1" fillId="0" borderId="0"/>
    <xf numFmtId="0" fontId="1" fillId="0" borderId="0"/>
    <xf numFmtId="9" fontId="2" fillId="0" borderId="0" applyFont="0" applyFill="0" applyBorder="0" applyAlignment="0" applyProtection="0"/>
    <xf numFmtId="0" fontId="2" fillId="20" borderId="0"/>
  </cellStyleXfs>
  <cellXfs count="678">
    <xf numFmtId="0" fontId="0" fillId="0" borderId="0" xfId="0"/>
    <xf numFmtId="0" fontId="3" fillId="20" borderId="0" xfId="45" applyFont="1"/>
    <xf numFmtId="0" fontId="2" fillId="20" borderId="0" xfId="45"/>
    <xf numFmtId="0" fontId="4" fillId="20" borderId="0" xfId="45" applyFont="1"/>
    <xf numFmtId="2" fontId="9" fillId="20" borderId="0" xfId="45" applyNumberFormat="1" applyFont="1" applyBorder="1" applyAlignment="1" applyProtection="1">
      <alignment horizontal="left"/>
    </xf>
    <xf numFmtId="0" fontId="10" fillId="20" borderId="0" xfId="45" applyFont="1" applyAlignment="1" applyProtection="1">
      <protection locked="0"/>
    </xf>
    <xf numFmtId="0" fontId="10" fillId="20" borderId="0" xfId="45" applyFont="1" applyProtection="1">
      <protection locked="0"/>
    </xf>
    <xf numFmtId="0" fontId="9" fillId="20" borderId="0" xfId="45" applyFont="1"/>
    <xf numFmtId="0" fontId="2" fillId="20" borderId="0" xfId="45" applyAlignment="1"/>
    <xf numFmtId="0" fontId="11" fillId="21" borderId="12" xfId="45" applyFont="1" applyFill="1" applyBorder="1"/>
    <xf numFmtId="0" fontId="12" fillId="21" borderId="12" xfId="45" applyFont="1" applyFill="1" applyBorder="1"/>
    <xf numFmtId="0" fontId="12" fillId="20" borderId="0" xfId="45" applyFont="1"/>
    <xf numFmtId="0" fontId="11" fillId="21" borderId="13" xfId="45" applyFont="1" applyFill="1" applyBorder="1"/>
    <xf numFmtId="0" fontId="12" fillId="21" borderId="14" xfId="45" applyFont="1" applyFill="1" applyBorder="1"/>
    <xf numFmtId="0" fontId="14" fillId="20" borderId="0" xfId="43" applyFont="1"/>
    <xf numFmtId="0" fontId="14" fillId="20" borderId="0" xfId="43" applyFont="1" applyFill="1" applyBorder="1"/>
    <xf numFmtId="0" fontId="14" fillId="20" borderId="0" xfId="43" applyFont="1" applyFill="1"/>
    <xf numFmtId="0" fontId="16" fillId="20" borderId="0" xfId="43" applyFont="1" applyFill="1" applyBorder="1" applyAlignment="1">
      <alignment vertical="center"/>
    </xf>
    <xf numFmtId="0" fontId="16" fillId="20" borderId="0" xfId="43" applyFont="1" applyFill="1" applyBorder="1" applyAlignment="1"/>
    <xf numFmtId="0" fontId="17" fillId="20" borderId="0" xfId="43" applyFont="1" applyFill="1" applyBorder="1" applyAlignment="1">
      <alignment vertical="center"/>
    </xf>
    <xf numFmtId="0" fontId="17" fillId="20" borderId="0" xfId="43" applyFont="1" applyFill="1" applyBorder="1" applyAlignment="1"/>
    <xf numFmtId="0" fontId="14" fillId="19" borderId="0" xfId="43" applyFont="1" applyFill="1" applyBorder="1"/>
    <xf numFmtId="0" fontId="14" fillId="20" borderId="0" xfId="43" applyFont="1" applyFill="1" applyBorder="1" applyAlignment="1">
      <alignment vertical="center"/>
    </xf>
    <xf numFmtId="0" fontId="14" fillId="20" borderId="0" xfId="43" applyFont="1" applyAlignment="1">
      <alignment vertical="center"/>
    </xf>
    <xf numFmtId="0" fontId="5" fillId="20" borderId="0" xfId="43" applyFont="1" applyFill="1" applyBorder="1" applyAlignment="1">
      <alignment vertical="center"/>
    </xf>
    <xf numFmtId="0" fontId="14" fillId="20" borderId="0" xfId="43" applyFont="1" applyFill="1" applyAlignment="1">
      <alignment vertical="center"/>
    </xf>
    <xf numFmtId="0" fontId="3" fillId="20" borderId="0" xfId="48" applyFont="1"/>
    <xf numFmtId="0" fontId="37" fillId="20" borderId="0" xfId="47" applyFont="1" applyFill="1" applyBorder="1" applyAlignment="1"/>
    <xf numFmtId="0" fontId="2" fillId="20" borderId="0" xfId="48"/>
    <xf numFmtId="0" fontId="3" fillId="0" borderId="0" xfId="48" applyFont="1" applyFill="1" applyAlignment="1"/>
    <xf numFmtId="0" fontId="8" fillId="20" borderId="0" xfId="48" applyFont="1"/>
    <xf numFmtId="168" fontId="38" fillId="21" borderId="12" xfId="48" quotePrefix="1" applyNumberFormat="1" applyFont="1" applyFill="1" applyBorder="1" applyAlignment="1">
      <alignment horizontal="center" vertical="center" wrapText="1"/>
    </xf>
    <xf numFmtId="49" fontId="38" fillId="21" borderId="12" xfId="48" applyNumberFormat="1" applyFont="1" applyFill="1" applyBorder="1" applyAlignment="1">
      <alignment horizontal="center" vertical="center" wrapText="1"/>
    </xf>
    <xf numFmtId="2" fontId="38" fillId="21" borderId="12" xfId="48" applyNumberFormat="1" applyFont="1" applyFill="1" applyBorder="1" applyAlignment="1">
      <alignment horizontal="center" vertical="center" wrapText="1"/>
    </xf>
    <xf numFmtId="165" fontId="38" fillId="21" borderId="12" xfId="48" applyNumberFormat="1" applyFont="1" applyFill="1" applyBorder="1" applyAlignment="1">
      <alignment horizontal="center" vertical="center" wrapText="1"/>
    </xf>
    <xf numFmtId="167" fontId="13" fillId="21" borderId="23" xfId="30" applyNumberFormat="1" applyFont="1" applyFill="1" applyBorder="1" applyAlignment="1">
      <alignment horizontal="center" vertical="center"/>
    </xf>
    <xf numFmtId="0" fontId="5" fillId="20" borderId="0" xfId="48" applyFont="1"/>
    <xf numFmtId="49" fontId="38" fillId="22" borderId="12" xfId="48" applyNumberFormat="1" applyFont="1" applyFill="1" applyBorder="1"/>
    <xf numFmtId="0" fontId="7" fillId="21" borderId="27" xfId="48" applyFont="1" applyFill="1" applyBorder="1" applyAlignment="1">
      <alignment horizontal="left" indent="1"/>
    </xf>
    <xf numFmtId="0" fontId="8" fillId="21" borderId="28" xfId="48" applyFont="1" applyFill="1" applyBorder="1" applyAlignment="1"/>
    <xf numFmtId="0" fontId="8" fillId="21" borderId="28" xfId="48" applyFont="1" applyFill="1" applyBorder="1"/>
    <xf numFmtId="0" fontId="8" fillId="21" borderId="29" xfId="48" applyFont="1" applyFill="1" applyBorder="1"/>
    <xf numFmtId="0" fontId="6" fillId="21" borderId="10" xfId="48" applyFont="1" applyFill="1" applyBorder="1" applyAlignment="1">
      <alignment horizontal="left" indent="1"/>
    </xf>
    <xf numFmtId="0" fontId="13" fillId="21" borderId="0" xfId="48" applyFont="1" applyFill="1" applyBorder="1" applyAlignment="1">
      <alignment horizontal="right" indent="1"/>
    </xf>
    <xf numFmtId="0" fontId="13" fillId="21" borderId="11" xfId="48" applyFont="1" applyFill="1" applyBorder="1" applyAlignment="1" applyProtection="1">
      <protection locked="0"/>
    </xf>
    <xf numFmtId="0" fontId="13" fillId="21" borderId="0" xfId="48" applyFont="1" applyFill="1" applyBorder="1"/>
    <xf numFmtId="0" fontId="8" fillId="21" borderId="0" xfId="48" applyFont="1" applyFill="1" applyBorder="1"/>
    <xf numFmtId="0" fontId="8" fillId="21" borderId="11" xfId="48" applyFont="1" applyFill="1" applyBorder="1" applyProtection="1">
      <protection locked="0"/>
    </xf>
    <xf numFmtId="0" fontId="8" fillId="21" borderId="11" xfId="48" applyFont="1" applyFill="1" applyBorder="1"/>
    <xf numFmtId="0" fontId="8" fillId="21" borderId="11" xfId="48" applyFont="1" applyFill="1" applyBorder="1" applyAlignment="1" applyProtection="1">
      <protection locked="0"/>
    </xf>
    <xf numFmtId="0" fontId="7" fillId="21" borderId="10" xfId="48" applyFont="1" applyFill="1" applyBorder="1" applyAlignment="1">
      <alignment horizontal="left" indent="1"/>
    </xf>
    <xf numFmtId="0" fontId="7" fillId="21" borderId="16" xfId="48" applyFont="1" applyFill="1" applyBorder="1" applyAlignment="1">
      <alignment horizontal="left" indent="1"/>
    </xf>
    <xf numFmtId="0" fontId="8" fillId="21" borderId="17" xfId="48" applyFont="1" applyFill="1" applyBorder="1" applyAlignment="1"/>
    <xf numFmtId="0" fontId="8" fillId="21" borderId="17" xfId="48" applyFont="1" applyFill="1" applyBorder="1"/>
    <xf numFmtId="0" fontId="8" fillId="21" borderId="18" xfId="48" applyFont="1" applyFill="1" applyBorder="1"/>
    <xf numFmtId="0" fontId="3" fillId="20" borderId="0" xfId="50" applyFont="1"/>
    <xf numFmtId="0" fontId="2" fillId="20" borderId="0" xfId="50"/>
    <xf numFmtId="167" fontId="4" fillId="20" borderId="0" xfId="50" applyNumberFormat="1" applyFont="1" applyBorder="1" applyAlignment="1">
      <alignment horizontal="left"/>
    </xf>
    <xf numFmtId="49" fontId="8" fillId="20" borderId="0" xfId="50" applyNumberFormat="1" applyFont="1"/>
    <xf numFmtId="2" fontId="8" fillId="20" borderId="0" xfId="50" applyNumberFormat="1" applyFont="1" applyBorder="1"/>
    <xf numFmtId="165" fontId="8" fillId="20" borderId="0" xfId="50" applyNumberFormat="1" applyFont="1" applyBorder="1"/>
    <xf numFmtId="39" fontId="8" fillId="20" borderId="0" xfId="50" applyNumberFormat="1" applyFont="1"/>
    <xf numFmtId="0" fontId="8" fillId="20" borderId="0" xfId="50" applyFont="1"/>
    <xf numFmtId="49" fontId="38" fillId="21" borderId="12" xfId="50" applyNumberFormat="1" applyFont="1" applyFill="1" applyBorder="1" applyAlignment="1">
      <alignment horizontal="center" vertical="center" wrapText="1"/>
    </xf>
    <xf numFmtId="165" fontId="38" fillId="21" borderId="12" xfId="50" applyNumberFormat="1" applyFont="1" applyFill="1" applyBorder="1" applyAlignment="1">
      <alignment horizontal="center" vertical="center" wrapText="1"/>
    </xf>
    <xf numFmtId="0" fontId="5" fillId="20" borderId="0" xfId="50" applyFont="1"/>
    <xf numFmtId="168" fontId="38" fillId="21" borderId="12" xfId="50" quotePrefix="1" applyNumberFormat="1" applyFont="1" applyFill="1" applyBorder="1" applyAlignment="1">
      <alignment horizontal="center" vertical="center" wrapText="1"/>
    </xf>
    <xf numFmtId="2" fontId="38" fillId="21" borderId="12" xfId="50" applyNumberFormat="1" applyFont="1" applyFill="1" applyBorder="1" applyAlignment="1">
      <alignment horizontal="center" vertical="center" wrapText="1"/>
    </xf>
    <xf numFmtId="49" fontId="13" fillId="21" borderId="12" xfId="50" applyNumberFormat="1" applyFont="1" applyFill="1" applyBorder="1" applyAlignment="1"/>
    <xf numFmtId="49" fontId="13" fillId="22" borderId="12" xfId="50" applyNumberFormat="1" applyFont="1" applyFill="1" applyBorder="1"/>
    <xf numFmtId="169" fontId="39" fillId="14" borderId="12" xfId="50" applyNumberFormat="1" applyFont="1" applyFill="1" applyBorder="1" applyAlignment="1">
      <alignment horizontal="center"/>
    </xf>
    <xf numFmtId="49" fontId="13" fillId="21" borderId="12" xfId="50" applyNumberFormat="1" applyFont="1" applyFill="1" applyBorder="1" applyAlignment="1">
      <alignment horizontal="left" vertical="center" wrapText="1"/>
    </xf>
    <xf numFmtId="0" fontId="3" fillId="20" borderId="0" xfId="49" applyFont="1"/>
    <xf numFmtId="0" fontId="2" fillId="20" borderId="0" xfId="49"/>
    <xf numFmtId="0" fontId="5" fillId="20" borderId="0" xfId="49" applyFont="1"/>
    <xf numFmtId="0" fontId="13" fillId="22" borderId="12" xfId="46" applyFont="1" applyFill="1" applyBorder="1" applyAlignment="1">
      <alignment horizontal="left" vertical="center" wrapText="1"/>
    </xf>
    <xf numFmtId="0" fontId="39" fillId="14" borderId="12" xfId="46" applyFont="1" applyFill="1" applyBorder="1" applyAlignment="1">
      <alignment horizontal="right" vertical="center" wrapText="1"/>
    </xf>
    <xf numFmtId="0" fontId="41" fillId="20" borderId="0" xfId="46" applyFont="1"/>
    <xf numFmtId="0" fontId="3" fillId="20" borderId="0" xfId="46" applyFont="1"/>
    <xf numFmtId="0" fontId="3" fillId="20" borderId="0" xfId="46" applyFont="1" applyAlignment="1">
      <alignment horizontal="left"/>
    </xf>
    <xf numFmtId="0" fontId="5" fillId="20" borderId="0" xfId="46" applyFont="1" applyFill="1" applyAlignment="1">
      <alignment horizontal="left" vertical="top" wrapText="1"/>
    </xf>
    <xf numFmtId="0" fontId="5" fillId="20" borderId="0" xfId="46" applyFont="1" applyBorder="1"/>
    <xf numFmtId="0" fontId="5" fillId="20" borderId="0" xfId="46" applyFont="1"/>
    <xf numFmtId="0" fontId="6" fillId="21" borderId="23" xfId="46" applyFont="1" applyFill="1" applyBorder="1" applyAlignment="1">
      <alignment vertical="top" wrapText="1"/>
    </xf>
    <xf numFmtId="0" fontId="38" fillId="21" borderId="12" xfId="46" applyFont="1" applyFill="1" applyBorder="1" applyAlignment="1">
      <alignment horizontal="center" vertical="top"/>
    </xf>
    <xf numFmtId="0" fontId="13" fillId="21" borderId="12" xfId="46" applyFont="1" applyFill="1" applyBorder="1" applyAlignment="1">
      <alignment horizontal="left" vertical="center" wrapText="1"/>
    </xf>
    <xf numFmtId="0" fontId="8" fillId="14" borderId="14" xfId="46" applyFont="1" applyFill="1" applyBorder="1"/>
    <xf numFmtId="0" fontId="8" fillId="14" borderId="19" xfId="46" applyFont="1" applyFill="1" applyBorder="1"/>
    <xf numFmtId="0" fontId="38" fillId="21" borderId="12" xfId="46" applyFont="1" applyFill="1" applyBorder="1" applyAlignment="1">
      <alignment horizontal="center" wrapText="1"/>
    </xf>
    <xf numFmtId="0" fontId="8" fillId="19" borderId="12" xfId="46" applyFont="1" applyFill="1" applyBorder="1"/>
    <xf numFmtId="0" fontId="13" fillId="22" borderId="12" xfId="46" applyFont="1" applyFill="1" applyBorder="1"/>
    <xf numFmtId="0" fontId="2" fillId="20" borderId="0" xfId="46"/>
    <xf numFmtId="0" fontId="13" fillId="20" borderId="0" xfId="46" applyFont="1"/>
    <xf numFmtId="0" fontId="8" fillId="20" borderId="0" xfId="46" applyFont="1"/>
    <xf numFmtId="0" fontId="4" fillId="20" borderId="0" xfId="46" applyFont="1" applyFill="1" applyBorder="1" applyAlignment="1">
      <alignment horizontal="center" vertical="top" wrapText="1"/>
    </xf>
    <xf numFmtId="0" fontId="41" fillId="20" borderId="0" xfId="46" applyFont="1" applyBorder="1" applyAlignment="1"/>
    <xf numFmtId="0" fontId="2" fillId="20" borderId="0" xfId="46" applyAlignment="1">
      <alignment horizontal="center" vertical="top" wrapText="1"/>
    </xf>
    <xf numFmtId="0" fontId="13" fillId="21" borderId="12" xfId="46" applyFont="1" applyFill="1" applyBorder="1" applyAlignment="1">
      <alignment horizontal="center" vertical="center" wrapText="1"/>
    </xf>
    <xf numFmtId="0" fontId="40" fillId="19" borderId="12" xfId="46" applyFont="1" applyFill="1" applyBorder="1" applyAlignment="1">
      <alignment horizontal="right" vertical="center" wrapText="1"/>
    </xf>
    <xf numFmtId="0" fontId="38" fillId="22" borderId="12" xfId="46" applyFont="1" applyFill="1" applyBorder="1" applyAlignment="1">
      <alignment horizontal="right" vertical="center" wrapText="1"/>
    </xf>
    <xf numFmtId="0" fontId="47" fillId="20" borderId="0" xfId="46" applyFont="1" applyFill="1" applyBorder="1" applyAlignment="1">
      <alignment vertical="top" wrapText="1"/>
    </xf>
    <xf numFmtId="0" fontId="41" fillId="20" borderId="0" xfId="46" applyFont="1" applyFill="1"/>
    <xf numFmtId="0" fontId="38" fillId="22" borderId="23" xfId="46" applyFont="1" applyFill="1" applyBorder="1" applyAlignment="1">
      <alignment horizontal="right" vertical="center" wrapText="1"/>
    </xf>
    <xf numFmtId="0" fontId="39" fillId="21" borderId="12" xfId="46" applyFont="1" applyFill="1" applyBorder="1" applyAlignment="1">
      <alignment horizontal="right" vertical="center" wrapText="1"/>
    </xf>
    <xf numFmtId="0" fontId="41" fillId="0" borderId="0" xfId="46" applyFont="1" applyFill="1" applyBorder="1" applyAlignment="1">
      <alignment horizontal="right" vertical="center" wrapText="1"/>
    </xf>
    <xf numFmtId="0" fontId="41" fillId="0" borderId="0" xfId="46" applyFont="1" applyFill="1" applyBorder="1"/>
    <xf numFmtId="0" fontId="2" fillId="20" borderId="0" xfId="45" applyAlignment="1">
      <alignment horizontal="left" vertical="center"/>
    </xf>
    <xf numFmtId="0" fontId="3" fillId="20" borderId="0" xfId="45" applyFont="1" applyFill="1" applyBorder="1" applyAlignment="1">
      <alignment horizontal="left" vertical="center" wrapText="1"/>
    </xf>
    <xf numFmtId="0" fontId="2" fillId="0" borderId="0" xfId="45" applyFill="1" applyBorder="1"/>
    <xf numFmtId="0" fontId="8" fillId="0" borderId="0" xfId="45" applyFont="1" applyFill="1" applyBorder="1" applyAlignment="1">
      <alignment horizontal="right" vertical="center" wrapText="1"/>
    </xf>
    <xf numFmtId="0" fontId="8" fillId="0" borderId="0" xfId="45" applyFont="1" applyFill="1" applyBorder="1"/>
    <xf numFmtId="0" fontId="5" fillId="20" borderId="0" xfId="45" applyFont="1" applyFill="1" applyBorder="1"/>
    <xf numFmtId="0" fontId="41" fillId="20" borderId="0" xfId="45" applyFont="1" applyFill="1"/>
    <xf numFmtId="0" fontId="41" fillId="20" borderId="0" xfId="45" applyFont="1"/>
    <xf numFmtId="0" fontId="5" fillId="20" borderId="0" xfId="45" applyFont="1"/>
    <xf numFmtId="0" fontId="38" fillId="21" borderId="12" xfId="45" applyFont="1" applyFill="1" applyBorder="1" applyAlignment="1">
      <alignment horizontal="center" vertical="top" wrapText="1"/>
    </xf>
    <xf numFmtId="0" fontId="40" fillId="19" borderId="12" xfId="45" applyFont="1" applyFill="1" applyBorder="1" applyAlignment="1">
      <alignment horizontal="right" vertical="center" wrapText="1"/>
    </xf>
    <xf numFmtId="3" fontId="8" fillId="19" borderId="12" xfId="45" applyNumberFormat="1" applyFont="1" applyFill="1" applyBorder="1"/>
    <xf numFmtId="0" fontId="38" fillId="22" borderId="12" xfId="45" applyFont="1" applyFill="1" applyBorder="1" applyAlignment="1">
      <alignment horizontal="right"/>
    </xf>
    <xf numFmtId="3" fontId="8" fillId="19" borderId="12" xfId="45" applyNumberFormat="1" applyFont="1" applyFill="1" applyBorder="1" applyAlignment="1">
      <alignment horizontal="right" vertical="center" wrapText="1"/>
    </xf>
    <xf numFmtId="3" fontId="8" fillId="14" borderId="12" xfId="45" applyNumberFormat="1" applyFont="1" applyFill="1" applyBorder="1" applyAlignment="1">
      <alignment horizontal="right" vertical="center" wrapText="1"/>
    </xf>
    <xf numFmtId="3" fontId="39" fillId="14" borderId="12" xfId="45" applyNumberFormat="1" applyFont="1" applyFill="1" applyBorder="1"/>
    <xf numFmtId="0" fontId="5" fillId="20" borderId="0" xfId="45" applyFont="1" applyAlignment="1">
      <alignment horizontal="right"/>
    </xf>
    <xf numFmtId="0" fontId="38" fillId="22" borderId="12" xfId="45" applyFont="1" applyFill="1" applyBorder="1" applyAlignment="1">
      <alignment horizontal="right" vertical="center" wrapText="1"/>
    </xf>
    <xf numFmtId="3" fontId="8" fillId="19" borderId="13" xfId="45" applyNumberFormat="1" applyFont="1" applyFill="1" applyBorder="1"/>
    <xf numFmtId="0" fontId="8" fillId="19" borderId="12" xfId="45" applyFont="1" applyFill="1" applyBorder="1"/>
    <xf numFmtId="3" fontId="8" fillId="14" borderId="12" xfId="45" applyNumberFormat="1" applyFont="1" applyFill="1" applyBorder="1" applyAlignment="1">
      <alignment horizontal="right"/>
    </xf>
    <xf numFmtId="3" fontId="4" fillId="14" borderId="12" xfId="45" applyNumberFormat="1" applyFont="1" applyFill="1" applyBorder="1" applyAlignment="1">
      <alignment horizontal="right"/>
    </xf>
    <xf numFmtId="3" fontId="39" fillId="14" borderId="12" xfId="45" applyNumberFormat="1" applyFont="1" applyFill="1" applyBorder="1" applyAlignment="1">
      <alignment horizontal="right"/>
    </xf>
    <xf numFmtId="0" fontId="13" fillId="21" borderId="12" xfId="45" applyFont="1" applyFill="1" applyBorder="1" applyAlignment="1">
      <alignment horizontal="left" vertical="center" wrapText="1"/>
    </xf>
    <xf numFmtId="0" fontId="38" fillId="22" borderId="12" xfId="45" applyFont="1" applyFill="1" applyBorder="1" applyAlignment="1">
      <alignment horizontal="left" vertical="center" wrapText="1"/>
    </xf>
    <xf numFmtId="0" fontId="8" fillId="14" borderId="31" xfId="45" applyFont="1" applyFill="1" applyBorder="1"/>
    <xf numFmtId="0" fontId="8" fillId="14" borderId="0" xfId="45" applyFont="1" applyFill="1" applyBorder="1"/>
    <xf numFmtId="0" fontId="8" fillId="14" borderId="32" xfId="45" applyFont="1" applyFill="1" applyBorder="1"/>
    <xf numFmtId="0" fontId="8" fillId="14" borderId="20" xfId="45" applyFont="1" applyFill="1" applyBorder="1"/>
    <xf numFmtId="0" fontId="8" fillId="14" borderId="30" xfId="45" applyFont="1" applyFill="1" applyBorder="1"/>
    <xf numFmtId="0" fontId="8" fillId="14" borderId="22" xfId="45" applyFont="1" applyFill="1" applyBorder="1"/>
    <xf numFmtId="0" fontId="13" fillId="21" borderId="12" xfId="45" applyFont="1" applyFill="1" applyBorder="1"/>
    <xf numFmtId="0" fontId="46" fillId="20" borderId="0" xfId="45" applyFont="1"/>
    <xf numFmtId="0" fontId="46" fillId="20" borderId="0" xfId="45" applyFont="1" applyAlignment="1">
      <alignment horizontal="right"/>
    </xf>
    <xf numFmtId="0" fontId="13" fillId="21" borderId="12" xfId="45" applyFont="1" applyFill="1" applyBorder="1" applyAlignment="1">
      <alignment horizontal="right"/>
    </xf>
    <xf numFmtId="0" fontId="38" fillId="22" borderId="12" xfId="45" applyFont="1" applyFill="1" applyBorder="1"/>
    <xf numFmtId="0" fontId="8" fillId="14" borderId="12" xfId="45" applyFont="1" applyFill="1" applyBorder="1" applyAlignment="1">
      <alignment horizontal="right"/>
    </xf>
    <xf numFmtId="0" fontId="42" fillId="20" borderId="12" xfId="45" applyFont="1" applyFill="1" applyBorder="1" applyAlignment="1">
      <alignment horizontal="center"/>
    </xf>
    <xf numFmtId="0" fontId="6" fillId="19" borderId="21" xfId="49" applyFont="1" applyFill="1" applyBorder="1" applyAlignment="1">
      <alignment horizontal="center" vertical="top" wrapText="1"/>
    </xf>
    <xf numFmtId="0" fontId="38" fillId="22" borderId="21" xfId="49" applyFont="1" applyFill="1" applyBorder="1" applyAlignment="1">
      <alignment horizontal="right" vertical="top" wrapText="1"/>
    </xf>
    <xf numFmtId="0" fontId="3" fillId="20" borderId="0" xfId="51" applyFont="1"/>
    <xf numFmtId="0" fontId="45" fillId="20" borderId="0" xfId="51" applyFont="1"/>
    <xf numFmtId="0" fontId="5" fillId="20" borderId="0" xfId="51" applyFont="1"/>
    <xf numFmtId="0" fontId="48" fillId="20" borderId="0" xfId="51" applyFont="1"/>
    <xf numFmtId="0" fontId="49" fillId="20" borderId="0" xfId="51" applyFont="1"/>
    <xf numFmtId="0" fontId="12" fillId="20" borderId="0" xfId="46" applyFont="1" applyFill="1" applyBorder="1" applyAlignment="1">
      <alignment horizontal="left" vertical="center" wrapText="1"/>
    </xf>
    <xf numFmtId="0" fontId="12" fillId="0" borderId="0" xfId="45" applyFont="1" applyFill="1" applyBorder="1" applyAlignment="1">
      <alignment horizontal="left" vertical="center"/>
    </xf>
    <xf numFmtId="167" fontId="38" fillId="21" borderId="23" xfId="30" applyNumberFormat="1" applyFont="1" applyFill="1" applyBorder="1" applyAlignment="1">
      <alignment horizontal="center" vertical="center"/>
    </xf>
    <xf numFmtId="0" fontId="43" fillId="21" borderId="12" xfId="49" applyFont="1" applyFill="1" applyBorder="1" applyAlignment="1">
      <alignment horizontal="center" vertical="center" wrapText="1"/>
    </xf>
    <xf numFmtId="0" fontId="41" fillId="23" borderId="0" xfId="46" applyFont="1" applyFill="1"/>
    <xf numFmtId="167" fontId="8" fillId="14" borderId="12" xfId="50" applyNumberFormat="1" applyFont="1" applyFill="1" applyBorder="1" applyAlignment="1">
      <alignment horizontal="left"/>
    </xf>
    <xf numFmtId="169" fontId="8" fillId="19" borderId="12" xfId="50" applyNumberFormat="1" applyFont="1" applyFill="1" applyBorder="1" applyAlignment="1">
      <alignment horizontal="center"/>
    </xf>
    <xf numFmtId="0" fontId="2" fillId="20" borderId="0" xfId="49" applyAlignment="1"/>
    <xf numFmtId="0" fontId="2" fillId="20" borderId="0" xfId="48" applyBorder="1"/>
    <xf numFmtId="2" fontId="38" fillId="21" borderId="21" xfId="48" applyNumberFormat="1" applyFont="1" applyFill="1" applyBorder="1" applyAlignment="1">
      <alignment horizontal="center" vertical="center" wrapText="1"/>
    </xf>
    <xf numFmtId="167" fontId="8" fillId="19" borderId="12" xfId="48" applyNumberFormat="1" applyFont="1" applyFill="1" applyBorder="1" applyAlignment="1">
      <alignment horizontal="center"/>
    </xf>
    <xf numFmtId="167" fontId="8" fillId="24" borderId="12" xfId="48" applyNumberFormat="1" applyFont="1" applyFill="1" applyBorder="1" applyAlignment="1">
      <alignment horizontal="left"/>
    </xf>
    <xf numFmtId="169" fontId="2" fillId="19" borderId="12" xfId="50" applyNumberFormat="1" applyFont="1" applyFill="1" applyBorder="1" applyAlignment="1">
      <alignment horizontal="left"/>
    </xf>
    <xf numFmtId="49" fontId="50" fillId="21" borderId="12" xfId="50" applyNumberFormat="1" applyFont="1" applyFill="1" applyBorder="1" applyAlignment="1">
      <alignment horizontal="left" vertical="center" wrapText="1"/>
    </xf>
    <xf numFmtId="169" fontId="40" fillId="19" borderId="12" xfId="48" applyNumberFormat="1" applyFont="1" applyFill="1" applyBorder="1" applyAlignment="1">
      <alignment horizontal="left"/>
    </xf>
    <xf numFmtId="169" fontId="2" fillId="19" borderId="12" xfId="48" applyNumberFormat="1" applyFont="1" applyFill="1" applyBorder="1" applyAlignment="1">
      <alignment horizontal="right"/>
    </xf>
    <xf numFmtId="169" fontId="2" fillId="24" borderId="12" xfId="48" applyNumberFormat="1" applyFont="1" applyFill="1" applyBorder="1" applyAlignment="1">
      <alignment horizontal="right"/>
    </xf>
    <xf numFmtId="0" fontId="38" fillId="21" borderId="12" xfId="51" applyFont="1" applyFill="1" applyBorder="1" applyAlignment="1">
      <alignment horizontal="center" vertical="center"/>
    </xf>
    <xf numFmtId="0" fontId="40" fillId="19" borderId="12" xfId="51" applyFont="1" applyFill="1" applyBorder="1"/>
    <xf numFmtId="0" fontId="41" fillId="20" borderId="0" xfId="51" applyFont="1"/>
    <xf numFmtId="0" fontId="38" fillId="22" borderId="19" xfId="51" applyFont="1" applyFill="1" applyBorder="1"/>
    <xf numFmtId="0" fontId="4" fillId="25" borderId="0" xfId="48" applyFont="1" applyFill="1" applyBorder="1"/>
    <xf numFmtId="0" fontId="2" fillId="25" borderId="0" xfId="48" applyFill="1"/>
    <xf numFmtId="0" fontId="38" fillId="21" borderId="19" xfId="45" applyFont="1" applyFill="1" applyBorder="1" applyAlignment="1">
      <alignment horizontal="center" vertical="top" wrapText="1"/>
    </xf>
    <xf numFmtId="0" fontId="38" fillId="21" borderId="12" xfId="45" applyFont="1" applyFill="1" applyBorder="1" applyAlignment="1">
      <alignment horizontal="center" vertical="top" wrapText="1"/>
    </xf>
    <xf numFmtId="167" fontId="7" fillId="14" borderId="12" xfId="50" applyNumberFormat="1" applyFont="1" applyFill="1" applyBorder="1" applyAlignment="1">
      <alignment horizontal="left"/>
    </xf>
    <xf numFmtId="169" fontId="39" fillId="14" borderId="12" xfId="50" applyNumberFormat="1" applyFont="1" applyFill="1" applyBorder="1" applyAlignment="1">
      <alignment horizontal="right"/>
    </xf>
    <xf numFmtId="0" fontId="38" fillId="21" borderId="21" xfId="49" applyFont="1" applyFill="1" applyBorder="1" applyAlignment="1">
      <alignment horizontal="center" vertical="center" wrapText="1"/>
    </xf>
    <xf numFmtId="0" fontId="38" fillId="21" borderId="12" xfId="49" applyFont="1" applyFill="1" applyBorder="1" applyAlignment="1">
      <alignment horizontal="center" vertical="center" wrapText="1"/>
    </xf>
    <xf numFmtId="0" fontId="38" fillId="21" borderId="31" xfId="49" applyFont="1" applyFill="1" applyBorder="1" applyAlignment="1">
      <alignment horizontal="center" vertical="center"/>
    </xf>
    <xf numFmtId="0" fontId="38" fillId="21" borderId="0" xfId="49" applyFont="1" applyFill="1" applyAlignment="1">
      <alignment horizontal="center" vertical="center"/>
    </xf>
    <xf numFmtId="0" fontId="38" fillId="21" borderId="13" xfId="49" applyFont="1" applyFill="1" applyBorder="1" applyAlignment="1">
      <alignment horizontal="center" vertical="center" wrapText="1"/>
    </xf>
    <xf numFmtId="49" fontId="38" fillId="21" borderId="12" xfId="48" applyNumberFormat="1" applyFont="1" applyFill="1" applyBorder="1" applyAlignment="1">
      <alignment horizontal="center" vertical="center" wrapText="1"/>
    </xf>
    <xf numFmtId="169" fontId="4" fillId="24" borderId="12" xfId="48" applyNumberFormat="1" applyFont="1" applyFill="1" applyBorder="1" applyAlignment="1">
      <alignment horizontal="right"/>
    </xf>
    <xf numFmtId="49" fontId="13" fillId="22" borderId="12" xfId="48" applyNumberFormat="1" applyFont="1" applyFill="1" applyBorder="1"/>
    <xf numFmtId="167" fontId="2" fillId="14" borderId="12" xfId="48" applyNumberFormat="1" applyFont="1" applyFill="1" applyBorder="1" applyAlignment="1">
      <alignment horizontal="left"/>
    </xf>
    <xf numFmtId="169" fontId="2" fillId="26" borderId="12" xfId="48" applyNumberFormat="1" applyFont="1" applyFill="1" applyBorder="1" applyAlignment="1">
      <alignment horizontal="right"/>
    </xf>
    <xf numFmtId="49" fontId="38" fillId="21" borderId="12" xfId="48" applyNumberFormat="1" applyFont="1" applyFill="1" applyBorder="1"/>
    <xf numFmtId="49" fontId="13" fillId="21" borderId="12" xfId="48" applyNumberFormat="1" applyFont="1" applyFill="1" applyBorder="1" applyAlignment="1">
      <alignment horizontal="left" wrapText="1"/>
    </xf>
    <xf numFmtId="49" fontId="13" fillId="21" borderId="12" xfId="48" applyNumberFormat="1" applyFont="1" applyFill="1" applyBorder="1"/>
    <xf numFmtId="49" fontId="13" fillId="21" borderId="12" xfId="48" applyNumberFormat="1" applyFont="1" applyFill="1" applyBorder="1" applyAlignment="1">
      <alignment horizontal="left"/>
    </xf>
    <xf numFmtId="49" fontId="13" fillId="21" borderId="12" xfId="61" applyNumberFormat="1" applyFont="1" applyFill="1" applyBorder="1" applyAlignment="1">
      <alignment horizontal="left"/>
    </xf>
    <xf numFmtId="167" fontId="2" fillId="21" borderId="12" xfId="48" applyNumberFormat="1" applyFont="1" applyFill="1" applyBorder="1" applyAlignment="1">
      <alignment horizontal="left"/>
    </xf>
    <xf numFmtId="2" fontId="13" fillId="21" borderId="12" xfId="30" applyNumberFormat="1" applyFont="1" applyFill="1" applyBorder="1" applyAlignment="1">
      <alignment horizontal="center"/>
    </xf>
    <xf numFmtId="0" fontId="13" fillId="21" borderId="12" xfId="48" applyFont="1" applyFill="1" applyBorder="1"/>
    <xf numFmtId="167" fontId="13" fillId="21" borderId="12" xfId="48" applyNumberFormat="1" applyFont="1" applyFill="1" applyBorder="1" applyAlignment="1">
      <alignment horizontal="left"/>
    </xf>
    <xf numFmtId="39" fontId="38" fillId="21" borderId="13" xfId="48" applyNumberFormat="1" applyFont="1" applyFill="1" applyBorder="1" applyAlignment="1">
      <alignment horizontal="center" vertical="center" wrapText="1"/>
    </xf>
    <xf numFmtId="2" fontId="38" fillId="21" borderId="12" xfId="30" applyNumberFormat="1" applyFont="1" applyFill="1" applyBorder="1" applyAlignment="1">
      <alignment horizontal="center" vertical="center"/>
    </xf>
    <xf numFmtId="49" fontId="51" fillId="21" borderId="12" xfId="48" applyNumberFormat="1" applyFont="1" applyFill="1" applyBorder="1"/>
    <xf numFmtId="39" fontId="38" fillId="21" borderId="19" xfId="48" applyNumberFormat="1" applyFont="1" applyFill="1" applyBorder="1" applyAlignment="1">
      <alignment horizontal="center" vertical="center" wrapText="1"/>
    </xf>
    <xf numFmtId="165" fontId="38" fillId="21" borderId="13" xfId="48" applyNumberFormat="1" applyFont="1" applyFill="1" applyBorder="1" applyAlignment="1">
      <alignment horizontal="center" vertical="center" wrapText="1"/>
    </xf>
    <xf numFmtId="49" fontId="38" fillId="21" borderId="12" xfId="62" applyNumberFormat="1" applyFont="1" applyFill="1" applyBorder="1" applyAlignment="1">
      <alignment horizontal="center" vertical="center" wrapText="1"/>
    </xf>
    <xf numFmtId="165" fontId="2" fillId="20" borderId="0" xfId="48" applyNumberFormat="1" applyFont="1" applyBorder="1"/>
    <xf numFmtId="165" fontId="2" fillId="20" borderId="0" xfId="48" applyNumberFormat="1" applyFont="1" applyBorder="1" applyAlignment="1">
      <alignment horizontal="center"/>
    </xf>
    <xf numFmtId="2" fontId="2" fillId="20" borderId="0" xfId="48" applyNumberFormat="1" applyFont="1" applyBorder="1"/>
    <xf numFmtId="49" fontId="2" fillId="20" borderId="0" xfId="48" applyNumberFormat="1" applyFont="1"/>
    <xf numFmtId="167" fontId="4" fillId="20" borderId="0" xfId="48" applyNumberFormat="1" applyFont="1" applyBorder="1" applyAlignment="1">
      <alignment horizontal="left"/>
    </xf>
    <xf numFmtId="0" fontId="37" fillId="20" borderId="0" xfId="63" applyFont="1" applyFill="1" applyBorder="1" applyAlignment="1"/>
    <xf numFmtId="0" fontId="2" fillId="0" borderId="0" xfId="57"/>
    <xf numFmtId="0" fontId="3" fillId="0" borderId="0" xfId="57" applyFont="1"/>
    <xf numFmtId="0" fontId="2" fillId="0" borderId="0" xfId="59"/>
    <xf numFmtId="0" fontId="5" fillId="0" borderId="0" xfId="57" applyFont="1"/>
    <xf numFmtId="0" fontId="2" fillId="24" borderId="12" xfId="57" applyFill="1" applyBorder="1"/>
    <xf numFmtId="168" fontId="38" fillId="21" borderId="12" xfId="49" quotePrefix="1" applyNumberFormat="1" applyFont="1" applyFill="1" applyBorder="1" applyAlignment="1">
      <alignment horizontal="center" vertical="center" wrapText="1"/>
    </xf>
    <xf numFmtId="49" fontId="38" fillId="21" borderId="12" xfId="49" applyNumberFormat="1" applyFont="1" applyFill="1" applyBorder="1" applyAlignment="1">
      <alignment horizontal="center" vertical="center" wrapText="1"/>
    </xf>
    <xf numFmtId="2" fontId="38" fillId="21" borderId="12" xfId="49" applyNumberFormat="1" applyFont="1" applyFill="1" applyBorder="1" applyAlignment="1">
      <alignment horizontal="center" vertical="center" wrapText="1"/>
    </xf>
    <xf numFmtId="165" fontId="38" fillId="21" borderId="12" xfId="49" applyNumberFormat="1" applyFont="1" applyFill="1" applyBorder="1" applyAlignment="1">
      <alignment horizontal="center" vertical="center" wrapText="1"/>
    </xf>
    <xf numFmtId="39" fontId="38" fillId="21" borderId="13" xfId="49" applyNumberFormat="1" applyFont="1" applyFill="1" applyBorder="1" applyAlignment="1">
      <alignment horizontal="center" vertical="center" wrapText="1"/>
    </xf>
    <xf numFmtId="39" fontId="38" fillId="21" borderId="19" xfId="49" applyNumberFormat="1" applyFont="1" applyFill="1" applyBorder="1" applyAlignment="1">
      <alignment horizontal="center" vertical="center" wrapText="1"/>
    </xf>
    <xf numFmtId="165" fontId="38" fillId="21" borderId="13" xfId="49" applyNumberFormat="1" applyFont="1" applyFill="1" applyBorder="1" applyAlignment="1">
      <alignment horizontal="center" vertical="center" wrapText="1"/>
    </xf>
    <xf numFmtId="167" fontId="13" fillId="21" borderId="12" xfId="49" applyNumberFormat="1" applyFont="1" applyFill="1" applyBorder="1" applyAlignment="1">
      <alignment horizontal="left"/>
    </xf>
    <xf numFmtId="0" fontId="6" fillId="21" borderId="12" xfId="49" applyFont="1" applyFill="1" applyBorder="1" applyAlignment="1">
      <alignment horizontal="left" vertical="center" wrapText="1"/>
    </xf>
    <xf numFmtId="167" fontId="2" fillId="14" borderId="12" xfId="49" applyNumberFormat="1" applyFont="1" applyFill="1" applyBorder="1" applyAlignment="1">
      <alignment horizontal="left"/>
    </xf>
    <xf numFmtId="0" fontId="13" fillId="21" borderId="14" xfId="57" applyFont="1" applyFill="1" applyBorder="1" applyAlignment="1">
      <alignment horizontal="left" vertical="center" wrapText="1"/>
    </xf>
    <xf numFmtId="169" fontId="2" fillId="19" borderId="12" xfId="49" applyNumberFormat="1" applyFont="1" applyFill="1" applyBorder="1" applyAlignment="1">
      <alignment horizontal="right"/>
    </xf>
    <xf numFmtId="9" fontId="2" fillId="14" borderId="12" xfId="49" applyNumberFormat="1" applyFont="1" applyFill="1" applyBorder="1" applyAlignment="1">
      <alignment horizontal="right"/>
    </xf>
    <xf numFmtId="169" fontId="2" fillId="24" borderId="12" xfId="49" applyNumberFormat="1" applyFont="1" applyFill="1" applyBorder="1" applyAlignment="1">
      <alignment horizontal="right"/>
    </xf>
    <xf numFmtId="0" fontId="13" fillId="21" borderId="19" xfId="57" applyFont="1" applyFill="1" applyBorder="1" applyAlignment="1">
      <alignment horizontal="left" vertical="center" wrapText="1"/>
    </xf>
    <xf numFmtId="167" fontId="2" fillId="21" borderId="12" xfId="49" applyNumberFormat="1" applyFont="1" applyFill="1" applyBorder="1" applyAlignment="1">
      <alignment horizontal="left"/>
    </xf>
    <xf numFmtId="49" fontId="38" fillId="22" borderId="12" xfId="49" applyNumberFormat="1" applyFont="1" applyFill="1" applyBorder="1"/>
    <xf numFmtId="169" fontId="4" fillId="14" borderId="12" xfId="49" applyNumberFormat="1" applyFont="1" applyFill="1" applyBorder="1" applyAlignment="1">
      <alignment horizontal="right"/>
    </xf>
    <xf numFmtId="0" fontId="5" fillId="0" borderId="0" xfId="63" applyFont="1"/>
    <xf numFmtId="170" fontId="54" fillId="0" borderId="0" xfId="57" applyNumberFormat="1" applyFont="1" applyAlignment="1">
      <alignment horizontal="right" vertical="center"/>
    </xf>
    <xf numFmtId="0" fontId="41" fillId="0" borderId="0" xfId="63" applyFont="1"/>
    <xf numFmtId="170" fontId="2" fillId="0" borderId="0" xfId="65" applyNumberFormat="1" applyFont="1" applyFill="1" applyBorder="1" applyAlignment="1">
      <alignment wrapText="1"/>
    </xf>
    <xf numFmtId="0" fontId="2" fillId="0" borderId="0" xfId="63" applyFont="1" applyAlignment="1">
      <alignment wrapText="1"/>
    </xf>
    <xf numFmtId="0" fontId="38" fillId="21" borderId="12" xfId="66" applyFont="1" applyFill="1" applyBorder="1" applyAlignment="1">
      <alignment horizontal="center" vertical="top" wrapText="1"/>
    </xf>
    <xf numFmtId="0" fontId="5" fillId="0" borderId="0" xfId="49" applyFont="1" applyFill="1" applyBorder="1" applyAlignment="1">
      <alignment horizontal="left" vertical="center"/>
    </xf>
    <xf numFmtId="168" fontId="38" fillId="21" borderId="12" xfId="49" applyNumberFormat="1" applyFont="1" applyFill="1" applyBorder="1" applyAlignment="1">
      <alignment horizontal="center" vertical="center" wrapText="1"/>
    </xf>
    <xf numFmtId="0" fontId="2" fillId="0" borderId="0" xfId="63" applyAlignment="1"/>
    <xf numFmtId="0" fontId="2" fillId="0" borderId="0" xfId="63"/>
    <xf numFmtId="0" fontId="2" fillId="14" borderId="12" xfId="63" applyFont="1" applyFill="1" applyBorder="1"/>
    <xf numFmtId="0" fontId="4" fillId="22" borderId="12" xfId="63" applyFont="1" applyFill="1" applyBorder="1" applyAlignment="1">
      <alignment horizontal="right"/>
    </xf>
    <xf numFmtId="167" fontId="4" fillId="20" borderId="0" xfId="49" applyNumberFormat="1" applyFont="1" applyBorder="1" applyAlignment="1">
      <alignment horizontal="left"/>
    </xf>
    <xf numFmtId="49" fontId="2" fillId="20" borderId="0" xfId="49" applyNumberFormat="1" applyFont="1"/>
    <xf numFmtId="2" fontId="2" fillId="20" borderId="0" xfId="49" applyNumberFormat="1" applyFont="1" applyBorder="1"/>
    <xf numFmtId="165" fontId="2" fillId="20" borderId="0" xfId="49" applyNumberFormat="1" applyFont="1" applyBorder="1" applyAlignment="1">
      <alignment horizontal="center"/>
    </xf>
    <xf numFmtId="165" fontId="2" fillId="20" borderId="0" xfId="49" applyNumberFormat="1" applyFont="1" applyBorder="1"/>
    <xf numFmtId="0" fontId="2" fillId="20" borderId="0" xfId="49" applyFont="1"/>
    <xf numFmtId="0" fontId="3" fillId="0" borderId="0" xfId="49" applyFont="1" applyFill="1" applyAlignment="1"/>
    <xf numFmtId="39" fontId="2" fillId="20" borderId="0" xfId="49" applyNumberFormat="1" applyFont="1"/>
    <xf numFmtId="39" fontId="38" fillId="21" borderId="12" xfId="49" applyNumberFormat="1" applyFont="1" applyFill="1" applyBorder="1" applyAlignment="1">
      <alignment horizontal="center" vertical="center" wrapText="1"/>
    </xf>
    <xf numFmtId="49" fontId="6" fillId="21" borderId="12" xfId="49" applyNumberFormat="1" applyFont="1" applyFill="1" applyBorder="1"/>
    <xf numFmtId="49" fontId="13" fillId="21" borderId="12" xfId="57" applyNumberFormat="1" applyFont="1" applyFill="1" applyBorder="1"/>
    <xf numFmtId="49" fontId="6" fillId="21" borderId="12" xfId="49" applyNumberFormat="1" applyFont="1" applyFill="1" applyBorder="1" applyAlignment="1"/>
    <xf numFmtId="49" fontId="4" fillId="21" borderId="12" xfId="49" applyNumberFormat="1" applyFont="1" applyFill="1" applyBorder="1" applyAlignment="1">
      <alignment horizontal="center" vertical="center" wrapText="1"/>
    </xf>
    <xf numFmtId="49" fontId="13" fillId="21" borderId="12" xfId="57" applyNumberFormat="1" applyFont="1" applyFill="1" applyBorder="1" applyAlignment="1"/>
    <xf numFmtId="49" fontId="13" fillId="21" borderId="12" xfId="57" applyNumberFormat="1" applyFont="1" applyFill="1" applyBorder="1" applyAlignment="1">
      <alignment vertical="top" wrapText="1"/>
    </xf>
    <xf numFmtId="49" fontId="13" fillId="21" borderId="12" xfId="57" applyNumberFormat="1" applyFont="1" applyFill="1" applyBorder="1" applyAlignment="1">
      <alignment wrapText="1"/>
    </xf>
    <xf numFmtId="167" fontId="7" fillId="21" borderId="12" xfId="49" applyNumberFormat="1" applyFont="1" applyFill="1" applyBorder="1" applyAlignment="1">
      <alignment horizontal="left"/>
    </xf>
    <xf numFmtId="49" fontId="13" fillId="21" borderId="12" xfId="49" applyNumberFormat="1" applyFont="1" applyFill="1" applyBorder="1"/>
    <xf numFmtId="49" fontId="13" fillId="22" borderId="12" xfId="49" applyNumberFormat="1" applyFont="1" applyFill="1" applyBorder="1"/>
    <xf numFmtId="0" fontId="2" fillId="14" borderId="19" xfId="48" applyFont="1" applyFill="1" applyBorder="1"/>
    <xf numFmtId="0" fontId="5" fillId="14" borderId="14" xfId="49" applyFont="1" applyFill="1" applyBorder="1" applyAlignment="1">
      <alignment horizontal="left" vertical="center"/>
    </xf>
    <xf numFmtId="0" fontId="5" fillId="14" borderId="19" xfId="49" applyFont="1" applyFill="1" applyBorder="1" applyAlignment="1">
      <alignment horizontal="left" vertical="center"/>
    </xf>
    <xf numFmtId="170" fontId="54" fillId="20" borderId="0" xfId="49" applyNumberFormat="1" applyFont="1" applyAlignment="1">
      <alignment horizontal="right" vertical="center"/>
    </xf>
    <xf numFmtId="168" fontId="38" fillId="21" borderId="13" xfId="49" quotePrefix="1" applyNumberFormat="1" applyFont="1" applyFill="1" applyBorder="1" applyAlignment="1">
      <alignment horizontal="center" vertical="center" wrapText="1"/>
    </xf>
    <xf numFmtId="49" fontId="38" fillId="21" borderId="13" xfId="49" applyNumberFormat="1" applyFont="1" applyFill="1" applyBorder="1" applyAlignment="1">
      <alignment horizontal="center" vertical="center" wrapText="1"/>
    </xf>
    <xf numFmtId="0" fontId="38" fillId="21" borderId="12" xfId="66" applyFont="1" applyFill="1" applyBorder="1" applyAlignment="1">
      <alignment horizontal="center" vertical="center" wrapText="1"/>
    </xf>
    <xf numFmtId="0" fontId="38" fillId="25" borderId="0" xfId="63" applyFont="1" applyFill="1" applyBorder="1" applyAlignment="1">
      <alignment horizontal="center" vertical="center" wrapText="1"/>
    </xf>
    <xf numFmtId="0" fontId="2" fillId="25" borderId="0" xfId="57" applyFill="1" applyBorder="1" applyAlignment="1">
      <alignment horizontal="center" vertical="center" wrapText="1"/>
    </xf>
    <xf numFmtId="0" fontId="2" fillId="19" borderId="12" xfId="66" applyFont="1" applyFill="1" applyBorder="1" applyAlignment="1">
      <alignment horizontal="right" vertical="top" wrapText="1"/>
    </xf>
    <xf numFmtId="3" fontId="2" fillId="25" borderId="0" xfId="63" applyNumberFormat="1" applyFont="1" applyFill="1" applyBorder="1" applyAlignment="1">
      <alignment wrapText="1"/>
    </xf>
    <xf numFmtId="167" fontId="7" fillId="14" borderId="12" xfId="49" applyNumberFormat="1" applyFont="1" applyFill="1" applyBorder="1" applyAlignment="1">
      <alignment horizontal="left"/>
    </xf>
    <xf numFmtId="3" fontId="39" fillId="25" borderId="0" xfId="63" applyNumberFormat="1" applyFont="1" applyFill="1" applyBorder="1" applyAlignment="1">
      <alignment wrapText="1"/>
    </xf>
    <xf numFmtId="0" fontId="38" fillId="20" borderId="0" xfId="66" applyFont="1" applyFill="1" applyBorder="1" applyAlignment="1">
      <alignment horizontal="center" vertical="top" wrapText="1"/>
    </xf>
    <xf numFmtId="0" fontId="2" fillId="20" borderId="0" xfId="49" applyFill="1"/>
    <xf numFmtId="0" fontId="4" fillId="28" borderId="34" xfId="43" applyFont="1" applyFill="1" applyBorder="1" applyAlignment="1">
      <alignment vertical="center"/>
    </xf>
    <xf numFmtId="0" fontId="4" fillId="28" borderId="35" xfId="43" applyFont="1" applyFill="1" applyBorder="1" applyAlignment="1">
      <alignment vertical="center"/>
    </xf>
    <xf numFmtId="0" fontId="4" fillId="28" borderId="36" xfId="43" applyFont="1" applyFill="1" applyBorder="1" applyAlignment="1">
      <alignment vertical="center"/>
    </xf>
    <xf numFmtId="0" fontId="4" fillId="28" borderId="37" xfId="43" applyFont="1" applyFill="1" applyBorder="1" applyAlignment="1">
      <alignment vertical="center"/>
    </xf>
    <xf numFmtId="0" fontId="18" fillId="28" borderId="38" xfId="43" applyFont="1" applyFill="1" applyBorder="1" applyAlignment="1">
      <alignment vertical="center"/>
    </xf>
    <xf numFmtId="0" fontId="4" fillId="28" borderId="39" xfId="43" applyFont="1" applyFill="1" applyBorder="1" applyAlignment="1">
      <alignment vertical="center"/>
    </xf>
    <xf numFmtId="0" fontId="4" fillId="28" borderId="15" xfId="43" applyFont="1" applyFill="1" applyBorder="1" applyAlignment="1">
      <alignment vertical="center"/>
    </xf>
    <xf numFmtId="0" fontId="18" fillId="28" borderId="40" xfId="43" applyFont="1" applyFill="1" applyBorder="1" applyAlignment="1">
      <alignment vertical="center"/>
    </xf>
    <xf numFmtId="0" fontId="14" fillId="19" borderId="37" xfId="43" applyFont="1" applyFill="1" applyBorder="1" applyAlignment="1">
      <alignment vertical="center"/>
    </xf>
    <xf numFmtId="0" fontId="14" fillId="19" borderId="38" xfId="43" applyFont="1" applyFill="1" applyBorder="1"/>
    <xf numFmtId="0" fontId="17" fillId="19" borderId="37" xfId="43" applyFont="1" applyFill="1" applyBorder="1" applyAlignment="1">
      <alignment vertical="center"/>
    </xf>
    <xf numFmtId="0" fontId="16" fillId="19" borderId="37" xfId="43" applyFont="1" applyFill="1" applyBorder="1" applyAlignment="1">
      <alignment vertical="center"/>
    </xf>
    <xf numFmtId="0" fontId="14" fillId="19" borderId="41" xfId="43" applyFont="1" applyFill="1" applyBorder="1"/>
    <xf numFmtId="0" fontId="14" fillId="19" borderId="42" xfId="43" applyFont="1" applyFill="1" applyBorder="1"/>
    <xf numFmtId="0" fontId="14" fillId="19" borderId="43" xfId="43" applyFont="1" applyFill="1" applyBorder="1"/>
    <xf numFmtId="0" fontId="41" fillId="20" borderId="0" xfId="46" applyFont="1"/>
    <xf numFmtId="0" fontId="41" fillId="20" borderId="0" xfId="46" applyFont="1"/>
    <xf numFmtId="0" fontId="5" fillId="20" borderId="0" xfId="46" applyFont="1" applyFill="1" applyAlignment="1">
      <alignment horizontal="left" vertical="top" wrapText="1"/>
    </xf>
    <xf numFmtId="0" fontId="5" fillId="20" borderId="0" xfId="51" applyFont="1"/>
    <xf numFmtId="0" fontId="48" fillId="20" borderId="0" xfId="51" applyFont="1"/>
    <xf numFmtId="0" fontId="2" fillId="20" borderId="0" xfId="46"/>
    <xf numFmtId="0" fontId="13" fillId="20" borderId="0" xfId="46" applyFont="1"/>
    <xf numFmtId="0" fontId="12" fillId="20" borderId="0" xfId="46" applyFont="1" applyFill="1" applyBorder="1" applyAlignment="1">
      <alignment horizontal="left" vertical="center" wrapText="1"/>
    </xf>
    <xf numFmtId="0" fontId="2" fillId="20" borderId="0" xfId="46"/>
    <xf numFmtId="0" fontId="2" fillId="20" borderId="0" xfId="46"/>
    <xf numFmtId="0" fontId="2" fillId="0" borderId="0" xfId="57"/>
    <xf numFmtId="0" fontId="13" fillId="20" borderId="0" xfId="46" applyFont="1"/>
    <xf numFmtId="0" fontId="2" fillId="0" borderId="0" xfId="57"/>
    <xf numFmtId="0" fontId="2" fillId="20" borderId="0" xfId="45"/>
    <xf numFmtId="0" fontId="3" fillId="20" borderId="0" xfId="48" applyFont="1"/>
    <xf numFmtId="0" fontId="2" fillId="20" borderId="0" xfId="49"/>
    <xf numFmtId="0" fontId="3" fillId="20" borderId="0" xfId="45" applyFont="1" applyFill="1" applyBorder="1" applyAlignment="1">
      <alignment horizontal="left" vertical="center" wrapText="1"/>
    </xf>
    <xf numFmtId="0" fontId="2" fillId="0" borderId="0" xfId="45" applyFill="1" applyBorder="1"/>
    <xf numFmtId="0" fontId="2" fillId="0" borderId="0" xfId="45" applyFont="1" applyFill="1" applyBorder="1" applyAlignment="1">
      <alignment horizontal="right" vertical="center" wrapText="1"/>
    </xf>
    <xf numFmtId="0" fontId="2" fillId="0" borderId="0" xfId="45" applyFont="1" applyFill="1" applyBorder="1"/>
    <xf numFmtId="0" fontId="5" fillId="20" borderId="0" xfId="45" applyFont="1" applyFill="1" applyBorder="1"/>
    <xf numFmtId="0" fontId="41" fillId="20" borderId="0" xfId="45" applyFont="1" applyFill="1"/>
    <xf numFmtId="0" fontId="41" fillId="20" borderId="0" xfId="45" applyFont="1"/>
    <xf numFmtId="0" fontId="2" fillId="14" borderId="12" xfId="45" applyFont="1" applyFill="1" applyBorder="1" applyAlignment="1">
      <alignment vertical="top" wrapText="1"/>
    </xf>
    <xf numFmtId="0" fontId="3" fillId="20" borderId="0" xfId="48" applyFont="1"/>
    <xf numFmtId="0" fontId="2" fillId="20" borderId="0" xfId="48"/>
    <xf numFmtId="167" fontId="4" fillId="14" borderId="12" xfId="62" applyNumberFormat="1" applyFont="1" applyFill="1" applyBorder="1" applyAlignment="1">
      <alignment horizontal="right"/>
    </xf>
    <xf numFmtId="168" fontId="38" fillId="22" borderId="13" xfId="57" applyNumberFormat="1" applyFont="1" applyFill="1" applyBorder="1" applyAlignment="1">
      <alignment horizontal="left" vertical="top" wrapText="1"/>
    </xf>
    <xf numFmtId="167" fontId="2" fillId="19" borderId="12" xfId="62" applyNumberFormat="1" applyFont="1" applyFill="1" applyBorder="1" applyAlignment="1">
      <alignment horizontal="right"/>
    </xf>
    <xf numFmtId="168" fontId="13" fillId="21" borderId="13" xfId="57" applyNumberFormat="1" applyFont="1" applyFill="1" applyBorder="1" applyAlignment="1">
      <alignment horizontal="left" vertical="top" wrapText="1"/>
    </xf>
    <xf numFmtId="167" fontId="7" fillId="21" borderId="12" xfId="62" applyNumberFormat="1" applyFont="1" applyFill="1" applyBorder="1" applyAlignment="1">
      <alignment horizontal="left"/>
    </xf>
    <xf numFmtId="168" fontId="38" fillId="22" borderId="12" xfId="57" applyNumberFormat="1" applyFont="1" applyFill="1" applyBorder="1" applyAlignment="1">
      <alignment horizontal="left" vertical="top" wrapText="1"/>
    </xf>
    <xf numFmtId="168" fontId="13" fillId="21" borderId="12" xfId="57" applyNumberFormat="1" applyFont="1" applyFill="1" applyBorder="1" applyAlignment="1">
      <alignment horizontal="left" vertical="top" wrapText="1"/>
    </xf>
    <xf numFmtId="167" fontId="38" fillId="21" borderId="12" xfId="62" applyNumberFormat="1" applyFont="1" applyFill="1" applyBorder="1" applyAlignment="1">
      <alignment horizontal="center"/>
    </xf>
    <xf numFmtId="168" fontId="13" fillId="22" borderId="12" xfId="57" applyNumberFormat="1" applyFont="1" applyFill="1" applyBorder="1" applyAlignment="1">
      <alignment horizontal="center" vertical="center" wrapText="1"/>
    </xf>
    <xf numFmtId="168" fontId="38" fillId="21" borderId="12" xfId="57" applyNumberFormat="1" applyFont="1" applyFill="1" applyBorder="1" applyAlignment="1">
      <alignment horizontal="center" vertical="center" wrapText="1"/>
    </xf>
    <xf numFmtId="171" fontId="4" fillId="14" borderId="12" xfId="62" applyNumberFormat="1" applyFont="1" applyFill="1" applyBorder="1" applyAlignment="1">
      <alignment horizontal="right"/>
    </xf>
    <xf numFmtId="168" fontId="13" fillId="21" borderId="12" xfId="62" applyNumberFormat="1" applyFont="1" applyFill="1" applyBorder="1" applyAlignment="1">
      <alignment horizontal="left" vertical="center" wrapText="1"/>
    </xf>
    <xf numFmtId="168" fontId="38" fillId="21" borderId="12" xfId="62" applyNumberFormat="1" applyFont="1" applyFill="1" applyBorder="1" applyAlignment="1">
      <alignment horizontal="center" vertical="center" wrapText="1"/>
    </xf>
    <xf numFmtId="167" fontId="53" fillId="21" borderId="12" xfId="62" applyNumberFormat="1" applyFont="1" applyFill="1" applyBorder="1" applyAlignment="1">
      <alignment horizontal="center"/>
    </xf>
    <xf numFmtId="0" fontId="13" fillId="21" borderId="12" xfId="57" applyFont="1" applyFill="1" applyBorder="1" applyAlignment="1">
      <alignment horizontal="left" vertical="center" wrapText="1"/>
    </xf>
    <xf numFmtId="0" fontId="6" fillId="21" borderId="12" xfId="57" applyFont="1" applyFill="1" applyBorder="1" applyAlignment="1">
      <alignment horizontal="left" vertical="center" wrapText="1"/>
    </xf>
    <xf numFmtId="168" fontId="38" fillId="21" borderId="21" xfId="57" applyNumberFormat="1" applyFont="1" applyFill="1" applyBorder="1" applyAlignment="1">
      <alignment horizontal="center" vertical="center" wrapText="1"/>
    </xf>
    <xf numFmtId="0" fontId="5" fillId="0" borderId="0" xfId="74" applyFont="1" applyBorder="1"/>
    <xf numFmtId="0" fontId="38" fillId="22" borderId="12" xfId="57" applyFont="1" applyFill="1" applyBorder="1" applyAlignment="1">
      <alignment horizontal="left" vertical="center" wrapText="1"/>
    </xf>
    <xf numFmtId="10" fontId="4" fillId="21" borderId="12" xfId="57" applyNumberFormat="1" applyFont="1" applyFill="1" applyBorder="1" applyAlignment="1">
      <alignment horizontal="left" vertical="center" wrapText="1"/>
    </xf>
    <xf numFmtId="0" fontId="4" fillId="21" borderId="12" xfId="57" applyFont="1" applyFill="1" applyBorder="1" applyAlignment="1">
      <alignment horizontal="left" vertical="center" wrapText="1"/>
    </xf>
    <xf numFmtId="0" fontId="6" fillId="20" borderId="0" xfId="75" applyFont="1" applyFill="1" applyBorder="1" applyAlignment="1" applyProtection="1"/>
    <xf numFmtId="0" fontId="12" fillId="0" borderId="0" xfId="0" applyFont="1"/>
    <xf numFmtId="0" fontId="55" fillId="28" borderId="0" xfId="76" applyFont="1" applyFill="1" applyBorder="1" applyAlignment="1" applyProtection="1">
      <alignment vertical="center"/>
    </xf>
    <xf numFmtId="0" fontId="57" fillId="28" borderId="0" xfId="76" applyFont="1" applyFill="1" applyBorder="1" applyAlignment="1" applyProtection="1">
      <alignment vertical="center"/>
    </xf>
    <xf numFmtId="0" fontId="38" fillId="21" borderId="12" xfId="45" applyFont="1" applyFill="1" applyBorder="1" applyAlignment="1">
      <alignment horizontal="center" vertical="top" wrapText="1"/>
    </xf>
    <xf numFmtId="3" fontId="40" fillId="14" borderId="12" xfId="45" applyNumberFormat="1" applyFont="1" applyFill="1" applyBorder="1" applyAlignment="1">
      <alignment horizontal="right"/>
    </xf>
    <xf numFmtId="0" fontId="2" fillId="20" borderId="0" xfId="46" applyBorder="1"/>
    <xf numFmtId="0" fontId="2" fillId="0" borderId="0" xfId="57" applyBorder="1"/>
    <xf numFmtId="0" fontId="38" fillId="29" borderId="12" xfId="57" applyFont="1" applyFill="1" applyBorder="1" applyAlignment="1">
      <alignment horizontal="center" vertical="center" wrapText="1"/>
    </xf>
    <xf numFmtId="49" fontId="13" fillId="29" borderId="12" xfId="49" applyNumberFormat="1" applyFont="1" applyFill="1" applyBorder="1" applyAlignment="1"/>
    <xf numFmtId="0" fontId="2" fillId="29" borderId="12" xfId="57" applyFill="1" applyBorder="1"/>
    <xf numFmtId="169" fontId="8" fillId="24" borderId="12" xfId="50" applyNumberFormat="1" applyFont="1" applyFill="1" applyBorder="1" applyAlignment="1">
      <alignment horizontal="center"/>
    </xf>
    <xf numFmtId="0" fontId="3" fillId="20" borderId="0" xfId="48" applyFont="1" applyAlignment="1">
      <alignment vertical="center"/>
    </xf>
    <xf numFmtId="0" fontId="2" fillId="20" borderId="0" xfId="48" applyAlignment="1">
      <alignment vertical="center"/>
    </xf>
    <xf numFmtId="0" fontId="48" fillId="20" borderId="0" xfId="51" applyFont="1" applyAlignment="1">
      <alignment vertical="center"/>
    </xf>
    <xf numFmtId="0" fontId="5" fillId="20" borderId="0" xfId="51" applyFont="1" applyAlignment="1">
      <alignment vertical="center"/>
    </xf>
    <xf numFmtId="0" fontId="5" fillId="20" borderId="0" xfId="46" applyFont="1" applyFill="1" applyAlignment="1">
      <alignment horizontal="left" vertical="center" wrapText="1"/>
    </xf>
    <xf numFmtId="0" fontId="5" fillId="20" borderId="0" xfId="46" applyFont="1" applyBorder="1" applyAlignment="1">
      <alignment vertical="center"/>
    </xf>
    <xf numFmtId="0" fontId="4" fillId="14" borderId="13" xfId="48" applyFont="1" applyFill="1" applyBorder="1" applyAlignment="1">
      <alignment vertical="center"/>
    </xf>
    <xf numFmtId="0" fontId="8" fillId="14" borderId="13" xfId="46" applyFont="1" applyFill="1" applyBorder="1" applyAlignment="1">
      <alignment vertical="center"/>
    </xf>
    <xf numFmtId="10" fontId="40" fillId="14" borderId="12" xfId="45" applyNumberFormat="1" applyFont="1" applyFill="1" applyBorder="1" applyAlignment="1"/>
    <xf numFmtId="0" fontId="38" fillId="21" borderId="12" xfId="63" applyFont="1" applyFill="1" applyBorder="1" applyAlignment="1">
      <alignment horizontal="center" vertical="center" wrapText="1"/>
    </xf>
    <xf numFmtId="0" fontId="38" fillId="21" borderId="13" xfId="63" applyFont="1" applyFill="1" applyBorder="1" applyAlignment="1">
      <alignment horizontal="center" vertical="center" wrapText="1"/>
    </xf>
    <xf numFmtId="0" fontId="38" fillId="21" borderId="20" xfId="63" applyFont="1" applyFill="1" applyBorder="1" applyAlignment="1">
      <alignment horizontal="center" vertical="center" wrapText="1"/>
    </xf>
    <xf numFmtId="0" fontId="2" fillId="19" borderId="13" xfId="63" applyFont="1" applyFill="1" applyBorder="1" applyAlignment="1">
      <alignment wrapText="1"/>
    </xf>
    <xf numFmtId="3" fontId="2" fillId="19" borderId="13" xfId="63" applyNumberFormat="1" applyFont="1" applyFill="1" applyBorder="1" applyAlignment="1">
      <alignment wrapText="1"/>
    </xf>
    <xf numFmtId="0" fontId="39" fillId="14" borderId="13" xfId="63" applyFont="1" applyFill="1" applyBorder="1" applyAlignment="1">
      <alignment wrapText="1"/>
    </xf>
    <xf numFmtId="3" fontId="39" fillId="14" borderId="13" xfId="63" applyNumberFormat="1" applyFont="1" applyFill="1" applyBorder="1" applyAlignment="1">
      <alignment wrapText="1"/>
    </xf>
    <xf numFmtId="168" fontId="38" fillId="21" borderId="12" xfId="57" applyNumberFormat="1" applyFont="1" applyFill="1" applyBorder="1" applyAlignment="1">
      <alignment horizontal="center" vertical="center" wrapText="1"/>
    </xf>
    <xf numFmtId="165" fontId="38" fillId="21" borderId="13" xfId="49" applyNumberFormat="1" applyFont="1" applyFill="1" applyBorder="1" applyAlignment="1">
      <alignment horizontal="center" vertical="center" wrapText="1"/>
    </xf>
    <xf numFmtId="0" fontId="38" fillId="21" borderId="12" xfId="49" applyFont="1" applyFill="1" applyBorder="1" applyAlignment="1">
      <alignment horizontal="center" vertical="center" wrapText="1"/>
    </xf>
    <xf numFmtId="0" fontId="43" fillId="21" borderId="13" xfId="49" applyFont="1" applyFill="1" applyBorder="1" applyAlignment="1">
      <alignment horizontal="center" vertical="center" wrapText="1"/>
    </xf>
    <xf numFmtId="0" fontId="43" fillId="21" borderId="12" xfId="49" applyFont="1" applyFill="1" applyBorder="1" applyAlignment="1">
      <alignment horizontal="center" vertical="center" wrapText="1"/>
    </xf>
    <xf numFmtId="0" fontId="43" fillId="21" borderId="20" xfId="49" applyFont="1" applyFill="1" applyBorder="1" applyAlignment="1">
      <alignment horizontal="center" vertical="center" wrapText="1"/>
    </xf>
    <xf numFmtId="3" fontId="2" fillId="19" borderId="12" xfId="63" applyNumberFormat="1" applyFont="1" applyFill="1" applyBorder="1" applyAlignment="1">
      <alignment wrapText="1"/>
    </xf>
    <xf numFmtId="3" fontId="39" fillId="14" borderId="12" xfId="63" applyNumberFormat="1" applyFont="1" applyFill="1" applyBorder="1" applyAlignment="1">
      <alignment wrapText="1"/>
    </xf>
    <xf numFmtId="0" fontId="2" fillId="0" borderId="0" xfId="58"/>
    <xf numFmtId="167" fontId="38" fillId="21" borderId="23" xfId="71" applyNumberFormat="1" applyFont="1" applyFill="1" applyBorder="1" applyAlignment="1">
      <alignment horizontal="center" vertical="center"/>
    </xf>
    <xf numFmtId="0" fontId="38" fillId="21" borderId="12" xfId="0" applyFont="1" applyFill="1" applyBorder="1" applyAlignment="1">
      <alignment horizontal="center" vertical="center" wrapText="1"/>
    </xf>
    <xf numFmtId="167" fontId="58" fillId="21" borderId="23" xfId="71" applyNumberFormat="1" applyFont="1" applyFill="1" applyBorder="1" applyAlignment="1">
      <alignment horizontal="left" vertical="center"/>
    </xf>
    <xf numFmtId="167" fontId="2" fillId="24" borderId="12" xfId="62" applyNumberFormat="1" applyFont="1" applyFill="1" applyBorder="1" applyAlignment="1">
      <alignment horizontal="left"/>
    </xf>
    <xf numFmtId="171" fontId="4" fillId="24" borderId="12" xfId="0" applyNumberFormat="1" applyFont="1" applyFill="1" applyBorder="1" applyAlignment="1">
      <alignment horizontal="right" vertical="center" wrapText="1"/>
    </xf>
    <xf numFmtId="171" fontId="4" fillId="14" borderId="12" xfId="0" applyNumberFormat="1" applyFont="1" applyFill="1" applyBorder="1" applyAlignment="1">
      <alignment horizontal="right" vertical="center" wrapText="1"/>
    </xf>
    <xf numFmtId="0" fontId="58" fillId="21" borderId="12" xfId="57" applyFont="1" applyFill="1" applyBorder="1" applyAlignment="1">
      <alignment horizontal="left" vertical="center" wrapText="1"/>
    </xf>
    <xf numFmtId="0" fontId="2" fillId="20" borderId="0" xfId="49" applyAlignment="1">
      <alignment vertical="center"/>
    </xf>
    <xf numFmtId="0" fontId="38" fillId="21" borderId="12" xfId="63" applyFont="1" applyFill="1" applyBorder="1" applyAlignment="1">
      <alignment horizontal="center" vertical="center"/>
    </xf>
    <xf numFmtId="0" fontId="58" fillId="21" borderId="12" xfId="46" applyFont="1" applyFill="1" applyBorder="1" applyAlignment="1">
      <alignment horizontal="left" vertical="center" wrapText="1"/>
    </xf>
    <xf numFmtId="0" fontId="38" fillId="21" borderId="12" xfId="51" applyFont="1" applyFill="1" applyBorder="1" applyAlignment="1">
      <alignment horizontal="center" vertical="center" wrapText="1"/>
    </xf>
    <xf numFmtId="167" fontId="13" fillId="21" borderId="13" xfId="30" applyNumberFormat="1" applyFont="1" applyFill="1" applyBorder="1" applyAlignment="1">
      <alignment horizontal="center" vertical="center" wrapText="1"/>
    </xf>
    <xf numFmtId="0" fontId="8" fillId="19" borderId="13" xfId="49" applyFont="1" applyFill="1" applyBorder="1" applyAlignment="1">
      <alignment wrapText="1"/>
    </xf>
    <xf numFmtId="0" fontId="38" fillId="21" borderId="12" xfId="49" applyFont="1" applyFill="1" applyBorder="1" applyAlignment="1">
      <alignment horizontal="center" vertical="center" wrapText="1"/>
    </xf>
    <xf numFmtId="0" fontId="6" fillId="21" borderId="10" xfId="77" applyFont="1" applyFill="1" applyBorder="1" applyAlignment="1" applyProtection="1">
      <alignment vertical="center"/>
      <protection locked="0"/>
    </xf>
    <xf numFmtId="0" fontId="7" fillId="21" borderId="0" xfId="77" applyFont="1" applyFill="1" applyBorder="1" applyAlignment="1">
      <alignment vertical="center"/>
    </xf>
    <xf numFmtId="0" fontId="7" fillId="21" borderId="11" xfId="77" applyFont="1" applyFill="1" applyBorder="1" applyAlignment="1">
      <alignment vertical="center"/>
    </xf>
    <xf numFmtId="0" fontId="2" fillId="20" borderId="0" xfId="46" applyAlignment="1"/>
    <xf numFmtId="0" fontId="8" fillId="20" borderId="0" xfId="46" applyFont="1" applyAlignment="1"/>
    <xf numFmtId="0" fontId="46" fillId="20" borderId="0" xfId="46" applyFont="1" applyFill="1" applyBorder="1" applyAlignment="1">
      <alignment horizontal="center" vertical="center"/>
    </xf>
    <xf numFmtId="0" fontId="2" fillId="20" borderId="0" xfId="46" applyFill="1" applyBorder="1" applyAlignment="1">
      <alignment horizontal="center" vertical="center"/>
    </xf>
    <xf numFmtId="0" fontId="41" fillId="20" borderId="0" xfId="46" applyFont="1" applyFill="1" applyBorder="1" applyAlignment="1">
      <alignment horizontal="right" vertical="center"/>
    </xf>
    <xf numFmtId="0" fontId="41" fillId="20" borderId="0" xfId="46" applyFont="1" applyAlignment="1"/>
    <xf numFmtId="0" fontId="8" fillId="19" borderId="12" xfId="49" applyFont="1" applyFill="1" applyBorder="1" applyAlignment="1">
      <alignment wrapText="1"/>
    </xf>
    <xf numFmtId="0" fontId="40" fillId="22" borderId="12" xfId="49" applyFont="1" applyFill="1" applyBorder="1" applyAlignment="1">
      <alignment wrapText="1"/>
    </xf>
    <xf numFmtId="0" fontId="4" fillId="0" borderId="0" xfId="0" applyFont="1"/>
    <xf numFmtId="0" fontId="59" fillId="31" borderId="18" xfId="0" applyFont="1" applyFill="1" applyBorder="1" applyAlignment="1">
      <alignment vertical="center" wrapText="1"/>
    </xf>
    <xf numFmtId="0" fontId="59" fillId="0" borderId="45" xfId="0" applyFont="1" applyBorder="1" applyAlignment="1">
      <alignment vertical="center" wrapText="1"/>
    </xf>
    <xf numFmtId="0" fontId="59" fillId="0" borderId="18" xfId="0" applyFont="1" applyBorder="1" applyAlignment="1">
      <alignment vertical="center" wrapText="1"/>
    </xf>
    <xf numFmtId="0" fontId="60" fillId="20" borderId="0" xfId="45" applyFont="1"/>
    <xf numFmtId="0" fontId="56" fillId="20" borderId="0" xfId="76" applyFill="1" applyAlignment="1" applyProtection="1"/>
    <xf numFmtId="3" fontId="8" fillId="19" borderId="12" xfId="45" applyNumberFormat="1" applyFont="1" applyFill="1" applyBorder="1" applyAlignment="1">
      <alignment horizontal="right" vertical="center" wrapText="1"/>
    </xf>
    <xf numFmtId="0" fontId="3" fillId="20" borderId="0" xfId="45" applyFont="1" applyFill="1" applyBorder="1" applyAlignment="1">
      <alignment horizontal="left" vertical="center" wrapText="1"/>
    </xf>
    <xf numFmtId="1" fontId="2" fillId="19" borderId="12" xfId="57" applyNumberFormat="1" applyFill="1" applyBorder="1" applyAlignment="1">
      <alignment horizontal="right"/>
    </xf>
    <xf numFmtId="169" fontId="2" fillId="19" borderId="12" xfId="50" applyNumberFormat="1" applyFont="1" applyFill="1" applyBorder="1" applyAlignment="1">
      <alignment horizontal="right"/>
    </xf>
    <xf numFmtId="169" fontId="40" fillId="19" borderId="12" xfId="48" applyNumberFormat="1" applyFont="1" applyFill="1" applyBorder="1" applyAlignment="1">
      <alignment horizontal="left" wrapText="1"/>
    </xf>
    <xf numFmtId="0" fontId="2" fillId="19" borderId="12" xfId="78" applyFont="1" applyFill="1" applyBorder="1" applyAlignment="1">
      <alignment horizontal="left" vertical="top"/>
    </xf>
    <xf numFmtId="171" fontId="4" fillId="24" borderId="12" xfId="80" applyNumberFormat="1" applyFont="1" applyFill="1" applyBorder="1" applyAlignment="1">
      <alignment horizontal="right"/>
    </xf>
    <xf numFmtId="169" fontId="2" fillId="19" borderId="12" xfId="49" applyNumberFormat="1" applyFont="1" applyFill="1" applyBorder="1" applyAlignment="1">
      <alignment horizontal="left" vertical="top" wrapText="1"/>
    </xf>
    <xf numFmtId="0" fontId="2" fillId="19" borderId="12" xfId="66" applyFont="1" applyFill="1" applyBorder="1" applyAlignment="1">
      <alignment horizontal="center" vertical="center" wrapText="1"/>
    </xf>
    <xf numFmtId="169" fontId="2" fillId="19" borderId="12" xfId="49" applyNumberFormat="1" applyFont="1" applyFill="1" applyBorder="1" applyAlignment="1">
      <alignment horizontal="left" wrapText="1"/>
    </xf>
    <xf numFmtId="167" fontId="8" fillId="19" borderId="12" xfId="48" applyNumberFormat="1" applyFont="1" applyFill="1" applyBorder="1" applyAlignment="1">
      <alignment horizontal="left" vertical="top" wrapText="1"/>
    </xf>
    <xf numFmtId="177" fontId="8" fillId="19" borderId="13" xfId="49" applyNumberFormat="1" applyFont="1" applyFill="1" applyBorder="1" applyAlignment="1">
      <alignment wrapText="1"/>
    </xf>
    <xf numFmtId="176" fontId="39" fillId="14" borderId="12" xfId="45" applyNumberFormat="1" applyFont="1" applyFill="1" applyBorder="1" applyAlignment="1">
      <alignment horizontal="right"/>
    </xf>
    <xf numFmtId="176" fontId="13" fillId="21" borderId="12" xfId="45" applyNumberFormat="1" applyFont="1" applyFill="1" applyBorder="1" applyAlignment="1">
      <alignment horizontal="right"/>
    </xf>
    <xf numFmtId="176" fontId="8" fillId="14" borderId="12" xfId="45" applyNumberFormat="1" applyFont="1" applyFill="1" applyBorder="1" applyAlignment="1">
      <alignment horizontal="right"/>
    </xf>
    <xf numFmtId="176" fontId="40" fillId="14" borderId="12" xfId="45" applyNumberFormat="1" applyFont="1" applyFill="1" applyBorder="1" applyAlignment="1">
      <alignment horizontal="right"/>
    </xf>
    <xf numFmtId="0" fontId="40" fillId="19" borderId="12" xfId="45" applyFont="1" applyFill="1" applyBorder="1" applyAlignment="1">
      <alignment horizontal="left" vertical="center" wrapText="1"/>
    </xf>
    <xf numFmtId="176" fontId="40" fillId="14" borderId="12" xfId="45" applyNumberFormat="1" applyFont="1" applyFill="1" applyBorder="1"/>
    <xf numFmtId="176" fontId="2" fillId="19" borderId="12" xfId="45" applyNumberFormat="1" applyFont="1" applyFill="1" applyBorder="1"/>
    <xf numFmtId="167" fontId="8" fillId="14" borderId="12" xfId="46" applyNumberFormat="1" applyFont="1" applyFill="1" applyBorder="1" applyAlignment="1">
      <alignment horizontal="right" vertical="center" wrapText="1"/>
    </xf>
    <xf numFmtId="167" fontId="8" fillId="19" borderId="12" xfId="46" applyNumberFormat="1" applyFont="1" applyFill="1" applyBorder="1" applyAlignment="1">
      <alignment horizontal="right" vertical="center" wrapText="1"/>
    </xf>
    <xf numFmtId="172" fontId="39" fillId="14" borderId="12" xfId="30" applyNumberFormat="1" applyFont="1" applyFill="1" applyBorder="1" applyAlignment="1">
      <alignment horizontal="right" vertical="center" wrapText="1"/>
    </xf>
    <xf numFmtId="172" fontId="2" fillId="19" borderId="12" xfId="30" applyNumberFormat="1" applyFont="1" applyFill="1" applyBorder="1" applyAlignment="1">
      <alignment horizontal="left" vertical="top" wrapText="1"/>
    </xf>
    <xf numFmtId="172" fontId="2" fillId="19" borderId="12" xfId="30" applyNumberFormat="1" applyFont="1" applyFill="1" applyBorder="1" applyAlignment="1">
      <alignment horizontal="right" vertical="top" wrapText="1"/>
    </xf>
    <xf numFmtId="172" fontId="40" fillId="14" borderId="12" xfId="30" applyNumberFormat="1" applyFont="1" applyFill="1" applyBorder="1" applyAlignment="1">
      <alignment horizontal="right" vertical="center" wrapText="1"/>
    </xf>
    <xf numFmtId="0" fontId="2" fillId="19" borderId="12" xfId="66" applyFont="1" applyFill="1" applyBorder="1" applyAlignment="1">
      <alignment horizontal="left" vertical="top" wrapText="1"/>
    </xf>
    <xf numFmtId="0" fontId="40" fillId="19" borderId="12" xfId="46" applyFont="1" applyFill="1" applyBorder="1" applyAlignment="1">
      <alignment horizontal="left" vertical="center" wrapText="1"/>
    </xf>
    <xf numFmtId="176" fontId="8" fillId="14" borderId="12" xfId="45" applyNumberFormat="1" applyFont="1" applyFill="1" applyBorder="1"/>
    <xf numFmtId="176" fontId="8" fillId="19" borderId="12" xfId="45" applyNumberFormat="1" applyFont="1" applyFill="1" applyBorder="1" applyAlignment="1">
      <alignment horizontal="right"/>
    </xf>
    <xf numFmtId="167" fontId="40" fillId="14" borderId="12" xfId="46" applyNumberFormat="1" applyFont="1" applyFill="1" applyBorder="1" applyAlignment="1">
      <alignment horizontal="right" vertical="center" wrapText="1"/>
    </xf>
    <xf numFmtId="169" fontId="2" fillId="19" borderId="12" xfId="49" applyNumberFormat="1" applyFont="1" applyFill="1" applyBorder="1" applyAlignment="1">
      <alignment horizontal="left"/>
    </xf>
    <xf numFmtId="0" fontId="2" fillId="19" borderId="12" xfId="66" applyFont="1" applyFill="1" applyBorder="1" applyAlignment="1">
      <alignment horizontal="left" vertical="center" wrapText="1"/>
    </xf>
    <xf numFmtId="172" fontId="8" fillId="19" borderId="12" xfId="46" applyNumberFormat="1" applyFont="1" applyFill="1" applyBorder="1"/>
    <xf numFmtId="176" fontId="2" fillId="19" borderId="12" xfId="51" applyNumberFormat="1" applyFont="1" applyFill="1" applyBorder="1"/>
    <xf numFmtId="176" fontId="39" fillId="14" borderId="12" xfId="51" applyNumberFormat="1" applyFont="1" applyFill="1" applyBorder="1"/>
    <xf numFmtId="176" fontId="40" fillId="19" borderId="12" xfId="45" applyNumberFormat="1" applyFont="1" applyFill="1" applyBorder="1" applyAlignment="1">
      <alignment horizontal="right"/>
    </xf>
    <xf numFmtId="169" fontId="2" fillId="27" borderId="12" xfId="48" applyNumberFormat="1" applyFont="1" applyFill="1" applyBorder="1" applyAlignment="1">
      <alignment horizontal="right"/>
    </xf>
    <xf numFmtId="169" fontId="4" fillId="27" borderId="12" xfId="48" applyNumberFormat="1" applyFont="1" applyFill="1" applyBorder="1" applyAlignment="1">
      <alignment horizontal="right"/>
    </xf>
    <xf numFmtId="172" fontId="2" fillId="27" borderId="12" xfId="30" applyNumberFormat="1" applyFont="1" applyFill="1" applyBorder="1" applyAlignment="1">
      <alignment horizontal="right"/>
    </xf>
    <xf numFmtId="169" fontId="2" fillId="27" borderId="12" xfId="49" applyNumberFormat="1" applyFont="1" applyFill="1" applyBorder="1" applyAlignment="1">
      <alignment horizontal="right"/>
    </xf>
    <xf numFmtId="169" fontId="4" fillId="27" borderId="12" xfId="49" applyNumberFormat="1" applyFont="1" applyFill="1" applyBorder="1" applyAlignment="1">
      <alignment horizontal="right"/>
    </xf>
    <xf numFmtId="49" fontId="4" fillId="27" borderId="12" xfId="49" applyNumberFormat="1" applyFont="1" applyFill="1" applyBorder="1" applyAlignment="1">
      <alignment horizontal="center" vertical="center" wrapText="1"/>
    </xf>
    <xf numFmtId="169" fontId="8" fillId="27" borderId="12" xfId="50" applyNumberFormat="1" applyFont="1" applyFill="1" applyBorder="1" applyAlignment="1">
      <alignment horizontal="center"/>
    </xf>
    <xf numFmtId="169" fontId="39" fillId="27" borderId="12" xfId="50" applyNumberFormat="1" applyFont="1" applyFill="1" applyBorder="1" applyAlignment="1">
      <alignment horizontal="center"/>
    </xf>
    <xf numFmtId="172" fontId="2" fillId="27" borderId="12" xfId="30" applyNumberFormat="1" applyFont="1" applyFill="1" applyBorder="1" applyAlignment="1">
      <alignment horizontal="left" vertical="top" wrapText="1"/>
    </xf>
    <xf numFmtId="172" fontId="39" fillId="27" borderId="12" xfId="30" applyNumberFormat="1" applyFont="1" applyFill="1" applyBorder="1" applyAlignment="1">
      <alignment horizontal="right" vertical="center" wrapText="1"/>
    </xf>
    <xf numFmtId="0" fontId="2" fillId="27" borderId="21" xfId="49" applyFont="1" applyFill="1" applyBorder="1" applyAlignment="1">
      <alignment horizontal="center" vertical="top" wrapText="1"/>
    </xf>
    <xf numFmtId="0" fontId="2" fillId="27" borderId="12" xfId="49" applyFont="1" applyFill="1" applyBorder="1" applyAlignment="1">
      <alignment horizontal="center" vertical="top" wrapText="1"/>
    </xf>
    <xf numFmtId="177" fontId="65" fillId="27" borderId="13" xfId="79" applyNumberFormat="1" applyFont="1" applyFill="1" applyBorder="1" applyAlignment="1">
      <alignment wrapText="1"/>
    </xf>
    <xf numFmtId="177" fontId="8" fillId="27" borderId="13" xfId="49" applyNumberFormat="1" applyFont="1" applyFill="1" applyBorder="1" applyAlignment="1">
      <alignment wrapText="1"/>
    </xf>
    <xf numFmtId="0" fontId="8" fillId="27" borderId="13" xfId="49" applyFont="1" applyFill="1" applyBorder="1" applyAlignment="1">
      <alignment wrapText="1"/>
    </xf>
    <xf numFmtId="0" fontId="8" fillId="27" borderId="12" xfId="49" applyFont="1" applyFill="1" applyBorder="1" applyAlignment="1">
      <alignment wrapText="1"/>
    </xf>
    <xf numFmtId="0" fontId="6" fillId="27" borderId="21" xfId="49" applyFont="1" applyFill="1" applyBorder="1" applyAlignment="1">
      <alignment horizontal="center" vertical="top" wrapText="1"/>
    </xf>
    <xf numFmtId="177" fontId="39" fillId="27" borderId="13" xfId="49" applyNumberFormat="1" applyFont="1" applyFill="1" applyBorder="1" applyAlignment="1">
      <alignment wrapText="1"/>
    </xf>
    <xf numFmtId="0" fontId="39" fillId="27" borderId="13" xfId="49" applyFont="1" applyFill="1" applyBorder="1" applyAlignment="1">
      <alignment wrapText="1"/>
    </xf>
    <xf numFmtId="0" fontId="44" fillId="27" borderId="12" xfId="49" applyFont="1" applyFill="1" applyBorder="1" applyAlignment="1">
      <alignment vertical="center" wrapText="1"/>
    </xf>
    <xf numFmtId="177" fontId="65" fillId="27" borderId="13" xfId="79" applyNumberFormat="1" applyFont="1" applyFill="1" applyBorder="1" applyAlignment="1">
      <alignment vertical="center" wrapText="1"/>
    </xf>
    <xf numFmtId="44" fontId="39" fillId="27" borderId="13" xfId="49" applyNumberFormat="1" applyFont="1" applyFill="1" applyBorder="1" applyAlignment="1">
      <alignment wrapText="1"/>
    </xf>
    <xf numFmtId="0" fontId="2" fillId="19" borderId="21" xfId="126" applyFont="1" applyFill="1" applyBorder="1" applyAlignment="1" applyProtection="1">
      <alignment horizontal="left"/>
      <protection locked="0"/>
    </xf>
    <xf numFmtId="0" fontId="2" fillId="19" borderId="21" xfId="48" applyFont="1" applyFill="1" applyBorder="1" applyAlignment="1" applyProtection="1">
      <alignment horizontal="left"/>
      <protection locked="0"/>
    </xf>
    <xf numFmtId="0" fontId="8" fillId="0" borderId="0" xfId="45" applyFont="1" applyFill="1" applyBorder="1" applyAlignment="1" applyProtection="1"/>
    <xf numFmtId="0" fontId="2" fillId="20" borderId="0" xfId="45" applyBorder="1" applyAlignment="1"/>
    <xf numFmtId="0" fontId="5" fillId="20" borderId="27" xfId="77" applyFont="1" applyBorder="1" applyAlignment="1" applyProtection="1">
      <alignment vertical="center"/>
      <protection locked="0"/>
    </xf>
    <xf numFmtId="0" fontId="2" fillId="20" borderId="28" xfId="77" applyBorder="1" applyAlignment="1">
      <alignment vertical="center"/>
    </xf>
    <xf numFmtId="0" fontId="2" fillId="20" borderId="29" xfId="77" applyBorder="1" applyAlignment="1">
      <alignment vertical="center"/>
    </xf>
    <xf numFmtId="165" fontId="4" fillId="14" borderId="16" xfId="73" applyFont="1" applyBorder="1" applyAlignment="1">
      <alignment vertical="center"/>
    </xf>
    <xf numFmtId="0" fontId="2" fillId="20" borderId="17" xfId="77" applyBorder="1" applyAlignment="1">
      <alignment vertical="center"/>
    </xf>
    <xf numFmtId="0" fontId="2" fillId="20" borderId="18" xfId="77" applyBorder="1" applyAlignment="1">
      <alignment vertical="center"/>
    </xf>
    <xf numFmtId="165" fontId="4" fillId="19" borderId="10" xfId="72" applyFont="1" applyFill="1" applyBorder="1" applyAlignment="1">
      <alignment vertical="center"/>
      <protection locked="0"/>
    </xf>
    <xf numFmtId="0" fontId="2" fillId="19" borderId="0" xfId="77" applyFill="1" applyBorder="1" applyAlignment="1">
      <alignment vertical="center"/>
    </xf>
    <xf numFmtId="0" fontId="2" fillId="19" borderId="11" xfId="77" applyFill="1" applyBorder="1" applyAlignment="1">
      <alignment vertical="center"/>
    </xf>
    <xf numFmtId="0" fontId="13" fillId="21" borderId="0" xfId="48" applyFont="1" applyFill="1" applyBorder="1" applyAlignment="1">
      <alignment horizontal="right" indent="1"/>
    </xf>
    <xf numFmtId="0" fontId="13" fillId="21" borderId="32" xfId="48" applyFont="1" applyFill="1" applyBorder="1" applyAlignment="1">
      <alignment horizontal="right" indent="1"/>
    </xf>
    <xf numFmtId="0" fontId="2" fillId="19" borderId="13" xfId="48" applyFont="1" applyFill="1" applyBorder="1" applyAlignment="1" applyProtection="1">
      <alignment horizontal="left"/>
      <protection locked="0"/>
    </xf>
    <xf numFmtId="0" fontId="2" fillId="19" borderId="14" xfId="48" applyFont="1" applyFill="1" applyBorder="1" applyAlignment="1" applyProtection="1">
      <alignment horizontal="left"/>
      <protection locked="0"/>
    </xf>
    <xf numFmtId="0" fontId="12" fillId="19" borderId="12" xfId="45" applyFont="1" applyFill="1" applyBorder="1" applyAlignment="1"/>
    <xf numFmtId="0" fontId="2" fillId="19" borderId="12" xfId="45" applyFill="1" applyBorder="1" applyAlignment="1"/>
    <xf numFmtId="0" fontId="12" fillId="0" borderId="0" xfId="45" applyFont="1" applyFill="1" applyAlignment="1"/>
    <xf numFmtId="0" fontId="2" fillId="0" borderId="0" xfId="44" applyFill="1" applyAlignment="1"/>
    <xf numFmtId="0" fontId="12" fillId="19" borderId="14" xfId="45" applyFont="1" applyFill="1" applyBorder="1" applyAlignment="1"/>
    <xf numFmtId="0" fontId="2" fillId="19" borderId="14" xfId="44" applyFill="1" applyBorder="1" applyAlignment="1"/>
    <xf numFmtId="0" fontId="2" fillId="19" borderId="19" xfId="44" applyFill="1" applyBorder="1" applyAlignment="1"/>
    <xf numFmtId="0" fontId="2" fillId="19" borderId="12" xfId="48" applyFont="1" applyFill="1" applyBorder="1" applyAlignment="1" applyProtection="1">
      <alignment horizontal="left"/>
      <protection locked="0"/>
    </xf>
    <xf numFmtId="0" fontId="56" fillId="19" borderId="13" xfId="76" applyFill="1" applyBorder="1" applyAlignment="1" applyProtection="1">
      <alignment horizontal="left"/>
      <protection locked="0"/>
    </xf>
    <xf numFmtId="0" fontId="2" fillId="19" borderId="19" xfId="48" applyFont="1" applyFill="1" applyBorder="1" applyAlignment="1" applyProtection="1">
      <alignment horizontal="left"/>
      <protection locked="0"/>
    </xf>
    <xf numFmtId="0" fontId="2" fillId="20" borderId="14" xfId="48" applyBorder="1" applyAlignment="1"/>
    <xf numFmtId="0" fontId="2" fillId="20" borderId="19" xfId="48" applyBorder="1" applyAlignment="1"/>
    <xf numFmtId="0" fontId="15" fillId="19" borderId="0" xfId="43" applyFont="1" applyFill="1" applyBorder="1" applyAlignment="1">
      <alignment horizontal="center" vertical="center" wrapText="1"/>
    </xf>
    <xf numFmtId="0" fontId="2" fillId="0" borderId="0" xfId="57" applyBorder="1" applyAlignment="1">
      <alignment horizontal="center" vertical="center"/>
    </xf>
    <xf numFmtId="0" fontId="15" fillId="19" borderId="0" xfId="43" applyFont="1" applyFill="1" applyBorder="1" applyAlignment="1">
      <alignment horizontal="center" vertical="center"/>
    </xf>
    <xf numFmtId="0" fontId="3" fillId="0" borderId="0" xfId="48" applyFont="1" applyFill="1" applyAlignment="1"/>
    <xf numFmtId="0" fontId="5" fillId="0" borderId="0" xfId="49" applyFont="1" applyFill="1" applyBorder="1" applyAlignment="1">
      <alignment horizontal="left" vertical="center"/>
    </xf>
    <xf numFmtId="0" fontId="2" fillId="24" borderId="12" xfId="48" applyFont="1" applyFill="1" applyBorder="1" applyAlignment="1">
      <alignment horizontal="left" wrapText="1"/>
    </xf>
    <xf numFmtId="0" fontId="2" fillId="24" borderId="12" xfId="57" applyFont="1" applyFill="1" applyBorder="1" applyAlignment="1">
      <alignment horizontal="left" wrapText="1"/>
    </xf>
    <xf numFmtId="168" fontId="38" fillId="21" borderId="13" xfId="57" applyNumberFormat="1" applyFont="1" applyFill="1" applyBorder="1" applyAlignment="1">
      <alignment horizontal="center" vertical="center" wrapText="1"/>
    </xf>
    <xf numFmtId="168" fontId="38" fillId="21" borderId="14" xfId="57" applyNumberFormat="1" applyFont="1" applyFill="1" applyBorder="1" applyAlignment="1">
      <alignment horizontal="center" vertical="center" wrapText="1"/>
    </xf>
    <xf numFmtId="168" fontId="38" fillId="21" borderId="19" xfId="57" applyNumberFormat="1" applyFont="1" applyFill="1" applyBorder="1" applyAlignment="1">
      <alignment horizontal="center" vertical="center" wrapText="1"/>
    </xf>
    <xf numFmtId="0" fontId="3" fillId="0" borderId="0" xfId="57" applyFont="1" applyAlignment="1"/>
    <xf numFmtId="0" fontId="2" fillId="0" borderId="0" xfId="57" applyAlignment="1"/>
    <xf numFmtId="0" fontId="4" fillId="14" borderId="13" xfId="63" applyFont="1" applyFill="1" applyBorder="1" applyAlignment="1"/>
    <xf numFmtId="0" fontId="2" fillId="0" borderId="19" xfId="57" applyBorder="1" applyAlignment="1"/>
    <xf numFmtId="167" fontId="38" fillId="21" borderId="13" xfId="62" applyNumberFormat="1" applyFont="1" applyFill="1" applyBorder="1" applyAlignment="1">
      <alignment horizontal="center"/>
    </xf>
    <xf numFmtId="0" fontId="13" fillId="21" borderId="14" xfId="57" applyFont="1" applyFill="1" applyBorder="1" applyAlignment="1">
      <alignment horizontal="center"/>
    </xf>
    <xf numFmtId="0" fontId="13" fillId="21" borderId="19" xfId="57" applyFont="1" applyFill="1" applyBorder="1" applyAlignment="1">
      <alignment horizontal="center"/>
    </xf>
    <xf numFmtId="167" fontId="2" fillId="19" borderId="13" xfId="62" applyNumberFormat="1" applyFont="1" applyFill="1" applyBorder="1" applyAlignment="1">
      <alignment horizontal="left" vertical="top" wrapText="1"/>
    </xf>
    <xf numFmtId="0" fontId="2" fillId="0" borderId="14" xfId="57" applyBorder="1" applyAlignment="1">
      <alignment vertical="top" wrapText="1"/>
    </xf>
    <xf numFmtId="0" fontId="2" fillId="0" borderId="19" xfId="57" applyBorder="1" applyAlignment="1">
      <alignment vertical="top" wrapText="1"/>
    </xf>
    <xf numFmtId="0" fontId="2" fillId="24" borderId="12" xfId="59" applyFont="1" applyFill="1" applyBorder="1" applyAlignment="1">
      <alignment wrapText="1"/>
    </xf>
    <xf numFmtId="0" fontId="2" fillId="24" borderId="12" xfId="59" applyFill="1" applyBorder="1" applyAlignment="1">
      <alignment wrapText="1"/>
    </xf>
    <xf numFmtId="167" fontId="2" fillId="19" borderId="13" xfId="62" applyNumberFormat="1" applyFont="1" applyFill="1" applyBorder="1" applyAlignment="1">
      <alignment horizontal="left" wrapText="1"/>
    </xf>
    <xf numFmtId="0" fontId="2" fillId="0" borderId="14" xfId="57" applyBorder="1" applyAlignment="1">
      <alignment wrapText="1"/>
    </xf>
    <xf numFmtId="0" fontId="2" fillId="0" borderId="19" xfId="57" applyBorder="1" applyAlignment="1">
      <alignment wrapText="1"/>
    </xf>
    <xf numFmtId="0" fontId="4" fillId="14" borderId="13" xfId="48" applyFont="1" applyFill="1" applyBorder="1" applyAlignment="1">
      <alignment horizontal="left" wrapText="1"/>
    </xf>
    <xf numFmtId="0" fontId="4" fillId="14" borderId="14" xfId="48" applyFont="1" applyFill="1" applyBorder="1" applyAlignment="1">
      <alignment horizontal="left" wrapText="1"/>
    </xf>
    <xf numFmtId="0" fontId="4" fillId="14" borderId="19" xfId="48" applyFont="1" applyFill="1" applyBorder="1" applyAlignment="1">
      <alignment horizontal="left" wrapText="1"/>
    </xf>
    <xf numFmtId="167" fontId="2" fillId="19" borderId="13" xfId="62" applyNumberFormat="1" applyFont="1" applyFill="1" applyBorder="1" applyAlignment="1">
      <alignment horizontal="left"/>
    </xf>
    <xf numFmtId="167" fontId="2" fillId="19" borderId="14" xfId="62" applyNumberFormat="1" applyFont="1" applyFill="1" applyBorder="1" applyAlignment="1">
      <alignment horizontal="left"/>
    </xf>
    <xf numFmtId="167" fontId="2" fillId="19" borderId="19" xfId="62" applyNumberFormat="1" applyFont="1" applyFill="1" applyBorder="1" applyAlignment="1">
      <alignment horizontal="left"/>
    </xf>
    <xf numFmtId="167" fontId="2" fillId="19" borderId="13" xfId="62" applyNumberFormat="1" applyFont="1" applyFill="1" applyBorder="1" applyAlignment="1">
      <alignment horizontal="right"/>
    </xf>
    <xf numFmtId="167" fontId="2" fillId="19" borderId="14" xfId="62" applyNumberFormat="1" applyFont="1" applyFill="1" applyBorder="1" applyAlignment="1">
      <alignment horizontal="right"/>
    </xf>
    <xf numFmtId="167" fontId="2" fillId="19" borderId="19" xfId="62" applyNumberFormat="1" applyFont="1" applyFill="1" applyBorder="1" applyAlignment="1">
      <alignment horizontal="right"/>
    </xf>
    <xf numFmtId="168" fontId="38" fillId="22" borderId="13" xfId="57" applyNumberFormat="1" applyFont="1" applyFill="1" applyBorder="1" applyAlignment="1">
      <alignment horizontal="center" vertical="center" wrapText="1"/>
    </xf>
    <xf numFmtId="168" fontId="38" fillId="22" borderId="14" xfId="57" applyNumberFormat="1" applyFont="1" applyFill="1" applyBorder="1" applyAlignment="1">
      <alignment horizontal="center" vertical="center" wrapText="1"/>
    </xf>
    <xf numFmtId="168" fontId="38" fillId="22" borderId="19" xfId="57" applyNumberFormat="1" applyFont="1" applyFill="1" applyBorder="1" applyAlignment="1">
      <alignment horizontal="center" vertical="center" wrapText="1"/>
    </xf>
    <xf numFmtId="0" fontId="52" fillId="29" borderId="13" xfId="57" applyFont="1" applyFill="1" applyBorder="1" applyAlignment="1"/>
    <xf numFmtId="0" fontId="52" fillId="29" borderId="14" xfId="57" applyFont="1" applyFill="1" applyBorder="1" applyAlignment="1"/>
    <xf numFmtId="0" fontId="52" fillId="29" borderId="19" xfId="57" applyFont="1" applyFill="1" applyBorder="1" applyAlignment="1"/>
    <xf numFmtId="0" fontId="53" fillId="27" borderId="13" xfId="57" applyFont="1" applyFill="1" applyBorder="1" applyAlignment="1"/>
    <xf numFmtId="0" fontId="53" fillId="27" borderId="14" xfId="57" applyFont="1" applyFill="1" applyBorder="1" applyAlignment="1"/>
    <xf numFmtId="0" fontId="53" fillId="27" borderId="19" xfId="57" applyFont="1" applyFill="1" applyBorder="1" applyAlignment="1"/>
    <xf numFmtId="0" fontId="58" fillId="29" borderId="13" xfId="57" applyFont="1" applyFill="1" applyBorder="1" applyAlignment="1"/>
    <xf numFmtId="0" fontId="58" fillId="29" borderId="14" xfId="57" applyFont="1" applyFill="1" applyBorder="1" applyAlignment="1"/>
    <xf numFmtId="0" fontId="58" fillId="29" borderId="19" xfId="57" applyFont="1" applyFill="1" applyBorder="1" applyAlignment="1"/>
    <xf numFmtId="0" fontId="2" fillId="24" borderId="13" xfId="57" applyFill="1" applyBorder="1" applyAlignment="1">
      <alignment vertical="center" wrapText="1"/>
    </xf>
    <xf numFmtId="0" fontId="2" fillId="24" borderId="14" xfId="57" applyFill="1" applyBorder="1" applyAlignment="1">
      <alignment vertical="center" wrapText="1"/>
    </xf>
    <xf numFmtId="0" fontId="2" fillId="24" borderId="19" xfId="57" applyFill="1" applyBorder="1" applyAlignment="1">
      <alignment vertical="center" wrapText="1"/>
    </xf>
    <xf numFmtId="0" fontId="38" fillId="29" borderId="12" xfId="57" applyFont="1" applyFill="1" applyBorder="1" applyAlignment="1">
      <alignment horizontal="center" vertical="center" wrapText="1"/>
    </xf>
    <xf numFmtId="0" fontId="2" fillId="19" borderId="12" xfId="63" applyFont="1" applyFill="1" applyBorder="1" applyAlignment="1"/>
    <xf numFmtId="0" fontId="2" fillId="0" borderId="12" xfId="57" applyFont="1" applyBorder="1" applyAlignment="1"/>
    <xf numFmtId="0" fontId="4" fillId="22" borderId="13" xfId="63" applyFont="1" applyFill="1" applyBorder="1" applyAlignment="1">
      <alignment horizontal="right"/>
    </xf>
    <xf numFmtId="0" fontId="4" fillId="22" borderId="14" xfId="63" applyFont="1" applyFill="1" applyBorder="1" applyAlignment="1">
      <alignment horizontal="right"/>
    </xf>
    <xf numFmtId="0" fontId="4" fillId="14" borderId="12" xfId="63" applyFont="1" applyFill="1" applyBorder="1" applyAlignment="1"/>
    <xf numFmtId="0" fontId="38" fillId="21" borderId="12" xfId="63" applyFont="1" applyFill="1" applyBorder="1" applyAlignment="1">
      <alignment horizontal="center" vertical="center"/>
    </xf>
    <xf numFmtId="0" fontId="38" fillId="21" borderId="12" xfId="63" applyFont="1" applyFill="1" applyBorder="1" applyAlignment="1">
      <alignment horizontal="center" vertical="center" wrapText="1"/>
    </xf>
    <xf numFmtId="0" fontId="2" fillId="20" borderId="12" xfId="49" applyBorder="1" applyAlignment="1">
      <alignment vertical="center"/>
    </xf>
    <xf numFmtId="0" fontId="3" fillId="0" borderId="0" xfId="49" applyFont="1" applyFill="1" applyAlignment="1"/>
    <xf numFmtId="0" fontId="2" fillId="20" borderId="0" xfId="49" applyAlignment="1"/>
    <xf numFmtId="165" fontId="38" fillId="21" borderId="13" xfId="49" applyNumberFormat="1" applyFont="1" applyFill="1" applyBorder="1" applyAlignment="1">
      <alignment horizontal="center" vertical="center" wrapText="1"/>
    </xf>
    <xf numFmtId="0" fontId="2" fillId="0" borderId="14" xfId="57" applyBorder="1" applyAlignment="1">
      <alignment horizontal="center" vertical="center" wrapText="1"/>
    </xf>
    <xf numFmtId="0" fontId="2" fillId="0" borderId="19" xfId="57" applyBorder="1" applyAlignment="1">
      <alignment horizontal="center" vertical="center" wrapText="1"/>
    </xf>
    <xf numFmtId="0" fontId="4" fillId="14" borderId="14" xfId="63" applyFont="1" applyFill="1" applyBorder="1" applyAlignment="1"/>
    <xf numFmtId="170" fontId="38" fillId="21" borderId="12" xfId="65" applyNumberFormat="1" applyFont="1" applyFill="1" applyBorder="1" applyAlignment="1">
      <alignment horizontal="center" vertical="center" wrapText="1"/>
    </xf>
    <xf numFmtId="0" fontId="38" fillId="21" borderId="12" xfId="57" applyFont="1" applyFill="1" applyBorder="1" applyAlignment="1">
      <alignment horizontal="center" vertical="center" wrapText="1"/>
    </xf>
    <xf numFmtId="0" fontId="5" fillId="0" borderId="0" xfId="57" applyFont="1" applyFill="1" applyBorder="1" applyAlignment="1">
      <alignment horizontal="left" vertical="center"/>
    </xf>
    <xf numFmtId="170" fontId="2" fillId="19" borderId="13" xfId="65" applyNumberFormat="1" applyFont="1" applyFill="1" applyBorder="1" applyAlignment="1">
      <alignment horizontal="left" vertical="center" wrapText="1"/>
    </xf>
    <xf numFmtId="0" fontId="2" fillId="19" borderId="14" xfId="57" applyFont="1" applyFill="1" applyBorder="1" applyAlignment="1">
      <alignment horizontal="left" vertical="center" wrapText="1"/>
    </xf>
    <xf numFmtId="0" fontId="2" fillId="19" borderId="19" xfId="57" applyFont="1" applyFill="1" applyBorder="1" applyAlignment="1">
      <alignment horizontal="left" vertical="center" wrapText="1"/>
    </xf>
    <xf numFmtId="0" fontId="2" fillId="19" borderId="13" xfId="63" applyFont="1" applyFill="1" applyBorder="1" applyAlignment="1">
      <alignment wrapText="1"/>
    </xf>
    <xf numFmtId="0" fontId="2" fillId="19" borderId="14" xfId="63" applyFont="1" applyFill="1" applyBorder="1" applyAlignment="1">
      <alignment wrapText="1"/>
    </xf>
    <xf numFmtId="0" fontId="2" fillId="19" borderId="19" xfId="63" applyFont="1" applyFill="1" applyBorder="1" applyAlignment="1">
      <alignment wrapText="1"/>
    </xf>
    <xf numFmtId="0" fontId="38" fillId="22" borderId="25" xfId="63" applyFont="1" applyFill="1" applyBorder="1" applyAlignment="1">
      <alignment horizontal="right" wrapText="1"/>
    </xf>
    <xf numFmtId="0" fontId="2" fillId="20" borderId="25" xfId="49" applyBorder="1" applyAlignment="1">
      <alignment horizontal="right" wrapText="1"/>
    </xf>
    <xf numFmtId="0" fontId="2" fillId="20" borderId="26" xfId="49" applyBorder="1" applyAlignment="1">
      <alignment horizontal="right" wrapText="1"/>
    </xf>
    <xf numFmtId="0" fontId="13" fillId="0" borderId="12" xfId="63" applyFont="1" applyBorder="1" applyAlignment="1">
      <alignment horizontal="center" vertical="center" wrapText="1"/>
    </xf>
    <xf numFmtId="0" fontId="38" fillId="21" borderId="13" xfId="63" applyFont="1" applyFill="1" applyBorder="1" applyAlignment="1">
      <alignment horizontal="center" vertical="center" wrapText="1"/>
    </xf>
    <xf numFmtId="170" fontId="40" fillId="19" borderId="13" xfId="65" applyNumberFormat="1" applyFont="1" applyFill="1" applyBorder="1" applyAlignment="1">
      <alignment horizontal="left" vertical="center" wrapText="1"/>
    </xf>
    <xf numFmtId="170" fontId="40" fillId="19" borderId="14" xfId="65" applyNumberFormat="1" applyFont="1" applyFill="1" applyBorder="1" applyAlignment="1">
      <alignment horizontal="left" vertical="center" wrapText="1"/>
    </xf>
    <xf numFmtId="170" fontId="40" fillId="19" borderId="19" xfId="65" applyNumberFormat="1" applyFont="1" applyFill="1" applyBorder="1" applyAlignment="1">
      <alignment horizontal="left" vertical="center" wrapText="1"/>
    </xf>
    <xf numFmtId="0" fontId="2" fillId="24" borderId="13" xfId="59" applyFont="1" applyFill="1" applyBorder="1" applyAlignment="1">
      <alignment vertical="center" wrapText="1"/>
    </xf>
    <xf numFmtId="0" fontId="2" fillId="24" borderId="19" xfId="59" applyFill="1" applyBorder="1" applyAlignment="1">
      <alignment vertical="center" wrapText="1"/>
    </xf>
    <xf numFmtId="165" fontId="38" fillId="21" borderId="14" xfId="49" applyNumberFormat="1" applyFont="1" applyFill="1" applyBorder="1" applyAlignment="1">
      <alignment horizontal="center" vertical="center" wrapText="1"/>
    </xf>
    <xf numFmtId="0" fontId="4" fillId="14" borderId="13" xfId="63" applyFont="1" applyFill="1" applyBorder="1" applyAlignment="1">
      <alignment vertical="center"/>
    </xf>
    <xf numFmtId="0" fontId="2" fillId="0" borderId="14" xfId="57" applyBorder="1" applyAlignment="1">
      <alignment vertical="center"/>
    </xf>
    <xf numFmtId="0" fontId="2" fillId="0" borderId="19" xfId="57" applyBorder="1" applyAlignment="1">
      <alignment vertical="center"/>
    </xf>
    <xf numFmtId="170" fontId="38" fillId="21" borderId="13" xfId="65" applyNumberFormat="1" applyFont="1" applyFill="1" applyBorder="1" applyAlignment="1">
      <alignment horizontal="center" vertical="center" wrapText="1"/>
    </xf>
    <xf numFmtId="170" fontId="38" fillId="21" borderId="14" xfId="65" applyNumberFormat="1" applyFont="1" applyFill="1" applyBorder="1" applyAlignment="1">
      <alignment horizontal="center" vertical="center" wrapText="1"/>
    </xf>
    <xf numFmtId="170" fontId="38" fillId="21" borderId="19" xfId="65" applyNumberFormat="1" applyFont="1" applyFill="1" applyBorder="1" applyAlignment="1">
      <alignment horizontal="center" vertical="center" wrapText="1"/>
    </xf>
    <xf numFmtId="0" fontId="3" fillId="0" borderId="0" xfId="50" applyFont="1" applyFill="1" applyAlignment="1"/>
    <xf numFmtId="0" fontId="2" fillId="24" borderId="13" xfId="48" applyFont="1" applyFill="1" applyBorder="1" applyAlignment="1">
      <alignment horizontal="left" vertical="center" wrapText="1"/>
    </xf>
    <xf numFmtId="0" fontId="2" fillId="24" borderId="19" xfId="48" applyFont="1" applyFill="1" applyBorder="1" applyAlignment="1">
      <alignment horizontal="left" vertical="center" wrapText="1"/>
    </xf>
    <xf numFmtId="0" fontId="3" fillId="0" borderId="0" xfId="50" applyFont="1" applyFill="1" applyAlignment="1">
      <alignment horizontal="left" wrapText="1"/>
    </xf>
    <xf numFmtId="0" fontId="2" fillId="24" borderId="14" xfId="48" applyFont="1" applyFill="1" applyBorder="1" applyAlignment="1">
      <alignment horizontal="left" vertical="center" wrapText="1"/>
    </xf>
    <xf numFmtId="0" fontId="2" fillId="14" borderId="13" xfId="46" applyFont="1" applyFill="1" applyBorder="1" applyAlignment="1">
      <alignment horizontal="left" vertical="center" wrapText="1"/>
    </xf>
    <xf numFmtId="0" fontId="2" fillId="14" borderId="19" xfId="46" applyFont="1" applyFill="1" applyBorder="1" applyAlignment="1">
      <alignment horizontal="left" vertical="center"/>
    </xf>
    <xf numFmtId="0" fontId="8" fillId="19" borderId="12" xfId="46" applyFont="1" applyFill="1" applyBorder="1" applyAlignment="1">
      <alignment horizontal="center"/>
    </xf>
    <xf numFmtId="0" fontId="38" fillId="21" borderId="12" xfId="46" applyFont="1" applyFill="1" applyBorder="1" applyAlignment="1">
      <alignment horizontal="center" vertical="top"/>
    </xf>
    <xf numFmtId="0" fontId="2" fillId="19" borderId="13" xfId="78" applyFont="1" applyFill="1" applyBorder="1" applyAlignment="1">
      <alignment horizontal="left" vertical="top" wrapText="1"/>
    </xf>
    <xf numFmtId="0" fontId="2" fillId="19" borderId="14" xfId="78" applyFont="1" applyFill="1" applyBorder="1" applyAlignment="1">
      <alignment horizontal="left" vertical="top" wrapText="1"/>
    </xf>
    <xf numFmtId="0" fontId="2" fillId="19" borderId="19" xfId="78" applyFont="1" applyFill="1" applyBorder="1" applyAlignment="1">
      <alignment horizontal="left" vertical="top" wrapText="1"/>
    </xf>
    <xf numFmtId="0" fontId="4" fillId="24" borderId="13" xfId="0" applyFont="1" applyFill="1" applyBorder="1" applyAlignment="1">
      <alignment vertical="center" wrapText="1"/>
    </xf>
    <xf numFmtId="0" fontId="0" fillId="24" borderId="19" xfId="0" applyFill="1" applyBorder="1" applyAlignment="1">
      <alignment vertical="center" wrapText="1"/>
    </xf>
    <xf numFmtId="0" fontId="2" fillId="24" borderId="13" xfId="51" applyFont="1" applyFill="1" applyBorder="1" applyAlignment="1">
      <alignment horizontal="left" vertical="center" wrapText="1"/>
    </xf>
    <xf numFmtId="0" fontId="2" fillId="24" borderId="19" xfId="51" applyFont="1" applyFill="1" applyBorder="1" applyAlignment="1">
      <alignment horizontal="left" vertical="center" wrapText="1"/>
    </xf>
    <xf numFmtId="0" fontId="38" fillId="21" borderId="13" xfId="46" applyFont="1" applyFill="1" applyBorder="1" applyAlignment="1">
      <alignment horizontal="center" vertical="center" wrapText="1"/>
    </xf>
    <xf numFmtId="0" fontId="38" fillId="21" borderId="12" xfId="46" applyFont="1" applyFill="1" applyBorder="1" applyAlignment="1">
      <alignment horizontal="center" vertical="center" wrapText="1"/>
    </xf>
    <xf numFmtId="0" fontId="38" fillId="21" borderId="20" xfId="46" applyFont="1" applyFill="1" applyBorder="1" applyAlignment="1">
      <alignment horizontal="center" vertical="top" wrapText="1"/>
    </xf>
    <xf numFmtId="0" fontId="13" fillId="21" borderId="30" xfId="46" applyFont="1" applyFill="1" applyBorder="1" applyAlignment="1">
      <alignment horizontal="center" vertical="top" wrapText="1"/>
    </xf>
    <xf numFmtId="0" fontId="2" fillId="20" borderId="22" xfId="49" applyBorder="1" applyAlignment="1">
      <alignment horizontal="center" wrapText="1"/>
    </xf>
    <xf numFmtId="0" fontId="2" fillId="24" borderId="13" xfId="46" applyFont="1" applyFill="1" applyBorder="1" applyAlignment="1">
      <alignment horizontal="left" vertical="center" wrapText="1"/>
    </xf>
    <xf numFmtId="0" fontId="12" fillId="24" borderId="14" xfId="46" applyFont="1" applyFill="1" applyBorder="1" applyAlignment="1">
      <alignment horizontal="left" vertical="center" wrapText="1"/>
    </xf>
    <xf numFmtId="0" fontId="12" fillId="24" borderId="19" xfId="46" applyFont="1" applyFill="1" applyBorder="1" applyAlignment="1">
      <alignment horizontal="left" vertical="center" wrapText="1"/>
    </xf>
    <xf numFmtId="0" fontId="38" fillId="21" borderId="23" xfId="46" applyFont="1" applyFill="1" applyBorder="1" applyAlignment="1">
      <alignment horizontal="center" vertical="center" wrapText="1"/>
    </xf>
    <xf numFmtId="0" fontId="38" fillId="21" borderId="33" xfId="46" applyFont="1" applyFill="1" applyBorder="1" applyAlignment="1">
      <alignment horizontal="center" vertical="center" wrapText="1"/>
    </xf>
    <xf numFmtId="0" fontId="38" fillId="21" borderId="21" xfId="46" applyFont="1" applyFill="1" applyBorder="1" applyAlignment="1">
      <alignment horizontal="center" vertical="center" wrapText="1"/>
    </xf>
    <xf numFmtId="0" fontId="38" fillId="21" borderId="13" xfId="46" applyFont="1" applyFill="1" applyBorder="1" applyAlignment="1">
      <alignment horizontal="center" vertical="top" wrapText="1"/>
    </xf>
    <xf numFmtId="0" fontId="13" fillId="20" borderId="14" xfId="46" applyFont="1" applyBorder="1"/>
    <xf numFmtId="0" fontId="13" fillId="20" borderId="19" xfId="46" applyFont="1" applyBorder="1"/>
    <xf numFmtId="0" fontId="13" fillId="20" borderId="14" xfId="46" applyFont="1" applyBorder="1" applyAlignment="1">
      <alignment horizontal="center" vertical="top" wrapText="1"/>
    </xf>
    <xf numFmtId="0" fontId="13" fillId="20" borderId="19" xfId="46" applyFont="1" applyBorder="1" applyAlignment="1">
      <alignment horizontal="center" vertical="top" wrapText="1"/>
    </xf>
    <xf numFmtId="0" fontId="4" fillId="14" borderId="24" xfId="45" applyFont="1" applyFill="1" applyBorder="1"/>
    <xf numFmtId="0" fontId="4" fillId="14" borderId="25" xfId="45" applyFont="1" applyFill="1" applyBorder="1"/>
    <xf numFmtId="0" fontId="4" fillId="14" borderId="26" xfId="45" applyFont="1" applyFill="1" applyBorder="1"/>
    <xf numFmtId="3" fontId="8" fillId="19" borderId="12" xfId="45" applyNumberFormat="1" applyFont="1" applyFill="1" applyBorder="1" applyAlignment="1">
      <alignment horizontal="right" vertical="center" wrapText="1"/>
    </xf>
    <xf numFmtId="0" fontId="8" fillId="19" borderId="12" xfId="45" applyFont="1" applyFill="1" applyBorder="1" applyAlignment="1">
      <alignment horizontal="center" vertical="center" wrapText="1"/>
    </xf>
    <xf numFmtId="3" fontId="8" fillId="14" borderId="13" xfId="45" applyNumberFormat="1" applyFont="1" applyFill="1" applyBorder="1" applyAlignment="1">
      <alignment horizontal="right" vertical="center" wrapText="1"/>
    </xf>
    <xf numFmtId="3" fontId="8" fillId="14" borderId="19" xfId="45" applyNumberFormat="1" applyFont="1" applyFill="1" applyBorder="1" applyAlignment="1">
      <alignment horizontal="right" vertical="center" wrapText="1"/>
    </xf>
    <xf numFmtId="0" fontId="13" fillId="22" borderId="13" xfId="45" applyFont="1" applyFill="1" applyBorder="1" applyAlignment="1">
      <alignment horizontal="center" vertical="center" wrapText="1"/>
    </xf>
    <xf numFmtId="0" fontId="13" fillId="22" borderId="19" xfId="45" applyFont="1" applyFill="1" applyBorder="1" applyAlignment="1">
      <alignment horizontal="center" vertical="center" wrapText="1"/>
    </xf>
    <xf numFmtId="0" fontId="3" fillId="20" borderId="0" xfId="45" applyFont="1" applyFill="1" applyBorder="1" applyAlignment="1">
      <alignment horizontal="left" vertical="center" wrapText="1"/>
    </xf>
    <xf numFmtId="0" fontId="38" fillId="21" borderId="13" xfId="45" applyFont="1" applyFill="1" applyBorder="1" applyAlignment="1">
      <alignment horizontal="center" vertical="top" wrapText="1"/>
    </xf>
    <xf numFmtId="0" fontId="38" fillId="21" borderId="19" xfId="45" applyFont="1" applyFill="1" applyBorder="1" applyAlignment="1">
      <alignment horizontal="center" vertical="top" wrapText="1"/>
    </xf>
    <xf numFmtId="176" fontId="2" fillId="19" borderId="13" xfId="45" applyNumberFormat="1" applyFont="1" applyFill="1" applyBorder="1" applyAlignment="1">
      <alignment horizontal="right"/>
    </xf>
    <xf numFmtId="176" fontId="2" fillId="19" borderId="19" xfId="45" applyNumberFormat="1" applyFont="1" applyFill="1" applyBorder="1" applyAlignment="1">
      <alignment horizontal="right"/>
    </xf>
    <xf numFmtId="0" fontId="38" fillId="22" borderId="24" xfId="45" applyFont="1" applyFill="1" applyBorder="1" applyAlignment="1">
      <alignment horizontal="right"/>
    </xf>
    <xf numFmtId="0" fontId="38" fillId="22" borderId="25" xfId="45" applyFont="1" applyFill="1" applyBorder="1" applyAlignment="1">
      <alignment horizontal="right"/>
    </xf>
    <xf numFmtId="0" fontId="38" fillId="22" borderId="26" xfId="45" applyFont="1" applyFill="1" applyBorder="1" applyAlignment="1">
      <alignment horizontal="right"/>
    </xf>
    <xf numFmtId="176" fontId="4" fillId="14" borderId="13" xfId="45" applyNumberFormat="1" applyFont="1" applyFill="1" applyBorder="1" applyAlignment="1">
      <alignment horizontal="right"/>
    </xf>
    <xf numFmtId="176" fontId="4" fillId="14" borderId="19" xfId="45" applyNumberFormat="1" applyFont="1" applyFill="1" applyBorder="1" applyAlignment="1">
      <alignment horizontal="right"/>
    </xf>
    <xf numFmtId="0" fontId="38" fillId="22" borderId="13" xfId="45" applyFont="1" applyFill="1" applyBorder="1" applyAlignment="1">
      <alignment horizontal="right" vertical="center" wrapText="1"/>
    </xf>
    <xf numFmtId="0" fontId="38" fillId="22" borderId="14" xfId="45" applyFont="1" applyFill="1" applyBorder="1" applyAlignment="1">
      <alignment horizontal="right" vertical="center" wrapText="1"/>
    </xf>
    <xf numFmtId="0" fontId="38" fillId="22" borderId="19" xfId="45" applyFont="1" applyFill="1" applyBorder="1" applyAlignment="1">
      <alignment horizontal="right" vertical="center" wrapText="1"/>
    </xf>
    <xf numFmtId="0" fontId="38" fillId="21" borderId="12" xfId="45" applyFont="1" applyFill="1" applyBorder="1" applyAlignment="1">
      <alignment horizontal="center" vertical="top" wrapText="1"/>
    </xf>
    <xf numFmtId="0" fontId="4" fillId="14" borderId="13" xfId="45" applyFont="1" applyFill="1" applyBorder="1" applyAlignment="1">
      <alignment vertical="top" wrapText="1"/>
    </xf>
    <xf numFmtId="0" fontId="4" fillId="14" borderId="14" xfId="45" applyFont="1" applyFill="1" applyBorder="1" applyAlignment="1">
      <alignment vertical="top" wrapText="1"/>
    </xf>
    <xf numFmtId="0" fontId="4" fillId="14" borderId="19" xfId="45" applyFont="1" applyFill="1" applyBorder="1" applyAlignment="1">
      <alignment vertical="top" wrapText="1"/>
    </xf>
    <xf numFmtId="0" fontId="2" fillId="24" borderId="13" xfId="45" applyFont="1" applyFill="1" applyBorder="1" applyAlignment="1">
      <alignment horizontal="left" vertical="center" wrapText="1"/>
    </xf>
    <xf numFmtId="0" fontId="2" fillId="24" borderId="14" xfId="45" applyFont="1" applyFill="1" applyBorder="1" applyAlignment="1">
      <alignment horizontal="left" vertical="center" wrapText="1"/>
    </xf>
    <xf numFmtId="0" fontId="2" fillId="24" borderId="19" xfId="45" applyFont="1" applyFill="1" applyBorder="1" applyAlignment="1">
      <alignment horizontal="left" vertical="center" wrapText="1"/>
    </xf>
    <xf numFmtId="0" fontId="2" fillId="14" borderId="13" xfId="45" applyFont="1" applyFill="1" applyBorder="1" applyAlignment="1">
      <alignment horizontal="left" vertical="top" wrapText="1"/>
    </xf>
    <xf numFmtId="0" fontId="2" fillId="14" borderId="19" xfId="45" applyFont="1" applyFill="1" applyBorder="1" applyAlignment="1">
      <alignment horizontal="left" vertical="top" wrapText="1"/>
    </xf>
    <xf numFmtId="0" fontId="38" fillId="21" borderId="13" xfId="49" applyFont="1" applyFill="1" applyBorder="1" applyAlignment="1"/>
    <xf numFmtId="0" fontId="38" fillId="21" borderId="19" xfId="49" applyFont="1" applyFill="1" applyBorder="1" applyAlignment="1"/>
    <xf numFmtId="0" fontId="38" fillId="22" borderId="13" xfId="49" applyFont="1" applyFill="1" applyBorder="1" applyAlignment="1">
      <alignment horizontal="right"/>
    </xf>
    <xf numFmtId="0" fontId="38" fillId="22" borderId="14" xfId="49" applyFont="1" applyFill="1" applyBorder="1" applyAlignment="1">
      <alignment horizontal="right"/>
    </xf>
    <xf numFmtId="0" fontId="8" fillId="19" borderId="13" xfId="49" applyFont="1" applyFill="1" applyBorder="1" applyAlignment="1"/>
    <xf numFmtId="0" fontId="8" fillId="19" borderId="14" xfId="49" applyFont="1" applyFill="1" applyBorder="1" applyAlignment="1"/>
    <xf numFmtId="0" fontId="8" fillId="27" borderId="13" xfId="49" applyFont="1" applyFill="1" applyBorder="1" applyAlignment="1"/>
    <xf numFmtId="0" fontId="8" fillId="27" borderId="14" xfId="49" applyFont="1" applyFill="1" applyBorder="1" applyAlignment="1"/>
    <xf numFmtId="0" fontId="2" fillId="24" borderId="14" xfId="48" applyFont="1" applyFill="1" applyBorder="1" applyAlignment="1">
      <alignment horizontal="left" vertical="center"/>
    </xf>
    <xf numFmtId="0" fontId="2" fillId="24" borderId="19" xfId="48" applyFont="1" applyFill="1" applyBorder="1" applyAlignment="1">
      <alignment horizontal="left" vertical="center"/>
    </xf>
    <xf numFmtId="0" fontId="43" fillId="21" borderId="31" xfId="49" applyFont="1" applyFill="1" applyBorder="1" applyAlignment="1">
      <alignment horizontal="center" vertical="center"/>
    </xf>
    <xf numFmtId="0" fontId="43" fillId="21" borderId="0" xfId="49" applyFont="1" applyFill="1" applyAlignment="1">
      <alignment horizontal="center" vertical="center"/>
    </xf>
    <xf numFmtId="169" fontId="40" fillId="19" borderId="12" xfId="48" applyNumberFormat="1" applyFont="1" applyFill="1" applyBorder="1" applyAlignment="1">
      <alignment horizontal="center"/>
    </xf>
    <xf numFmtId="49" fontId="38" fillId="21" borderId="12" xfId="48" applyNumberFormat="1" applyFont="1" applyFill="1" applyBorder="1" applyAlignment="1">
      <alignment horizontal="center" vertical="center" wrapText="1"/>
    </xf>
    <xf numFmtId="0" fontId="0" fillId="0" borderId="12" xfId="0" applyBorder="1" applyAlignment="1">
      <alignment horizontal="center" vertical="center" wrapText="1"/>
    </xf>
    <xf numFmtId="167" fontId="8" fillId="19" borderId="12" xfId="48" applyNumberFormat="1" applyFont="1" applyFill="1" applyBorder="1" applyAlignment="1">
      <alignment horizontal="left" vertical="top" wrapText="1"/>
    </xf>
    <xf numFmtId="0" fontId="0" fillId="0" borderId="12" xfId="0" applyBorder="1" applyAlignment="1">
      <alignment horizontal="left" vertical="top" wrapText="1"/>
    </xf>
    <xf numFmtId="167" fontId="8" fillId="19" borderId="12" xfId="48" applyNumberFormat="1" applyFont="1" applyFill="1" applyBorder="1" applyAlignment="1">
      <alignment horizontal="center" vertical="center" wrapText="1"/>
    </xf>
    <xf numFmtId="0" fontId="2" fillId="24" borderId="13" xfId="48" applyFont="1" applyFill="1" applyBorder="1" applyAlignment="1">
      <alignment vertical="center" wrapText="1"/>
    </xf>
    <xf numFmtId="0" fontId="0" fillId="0" borderId="14" xfId="0" applyBorder="1" applyAlignment="1">
      <alignment vertical="center" wrapText="1"/>
    </xf>
    <xf numFmtId="0" fontId="0" fillId="0" borderId="19" xfId="0" applyBorder="1" applyAlignment="1">
      <alignment vertical="center" wrapText="1"/>
    </xf>
    <xf numFmtId="169" fontId="40" fillId="19" borderId="12" xfId="48" applyNumberFormat="1" applyFont="1" applyFill="1" applyBorder="1" applyAlignment="1">
      <alignment horizontal="left" vertical="top" wrapText="1"/>
    </xf>
    <xf numFmtId="0" fontId="59" fillId="30" borderId="27" xfId="0" applyFont="1" applyFill="1" applyBorder="1" applyAlignment="1">
      <alignment vertical="center" wrapText="1"/>
    </xf>
    <xf numFmtId="0" fontId="59" fillId="30" borderId="29" xfId="0" applyFont="1" applyFill="1" applyBorder="1" applyAlignment="1">
      <alignment vertical="center" wrapText="1"/>
    </xf>
    <xf numFmtId="0" fontId="59" fillId="30" borderId="44" xfId="0" applyFont="1" applyFill="1" applyBorder="1" applyAlignment="1">
      <alignment vertical="center" wrapText="1"/>
    </xf>
    <xf numFmtId="0" fontId="59" fillId="30" borderId="45" xfId="0" applyFont="1" applyFill="1" applyBorder="1" applyAlignment="1">
      <alignment vertical="center" wrapText="1"/>
    </xf>
    <xf numFmtId="0" fontId="59" fillId="30" borderId="16" xfId="0" applyFont="1" applyFill="1" applyBorder="1" applyAlignment="1">
      <alignment vertical="center" wrapText="1"/>
    </xf>
    <xf numFmtId="0" fontId="59" fillId="30" borderId="18" xfId="0" applyFont="1" applyFill="1" applyBorder="1" applyAlignment="1">
      <alignment vertical="center" wrapText="1"/>
    </xf>
    <xf numFmtId="0" fontId="59" fillId="31" borderId="46" xfId="0" applyFont="1" applyFill="1" applyBorder="1" applyAlignment="1">
      <alignment vertical="center" wrapText="1"/>
    </xf>
    <xf numFmtId="0" fontId="59" fillId="31" borderId="47" xfId="0" applyFont="1" applyFill="1" applyBorder="1" applyAlignment="1">
      <alignment vertical="center" wrapText="1"/>
    </xf>
  </cellXfs>
  <cellStyles count="127">
    <cellStyle name="20% - Accent1" xfId="2" builtinId="30" customBuiltin="1"/>
    <cellStyle name="20% - Accent1 2" xfId="81"/>
    <cellStyle name="20% - Accent2" xfId="3" builtinId="34" customBuiltin="1"/>
    <cellStyle name="20% - Accent2 2" xfId="82"/>
    <cellStyle name="20% - Accent3" xfId="4" builtinId="38" customBuiltin="1"/>
    <cellStyle name="20% - Accent3 2" xfId="83"/>
    <cellStyle name="20% - Accent4" xfId="5" builtinId="42" customBuiltin="1"/>
    <cellStyle name="20% - Accent4 2" xfId="84"/>
    <cellStyle name="20% - Accent5" xfId="6" builtinId="46" customBuiltin="1"/>
    <cellStyle name="20% - Accent5 2" xfId="85"/>
    <cellStyle name="20% - Accent6" xfId="7" builtinId="50" customBuiltin="1"/>
    <cellStyle name="40% - Accent1" xfId="8" builtinId="31" customBuiltin="1"/>
    <cellStyle name="40% - Accent1 2" xfId="86"/>
    <cellStyle name="40% - Accent2" xfId="9" builtinId="35" customBuiltin="1"/>
    <cellStyle name="40% - Accent2 2" xfId="87"/>
    <cellStyle name="40% - Accent3" xfId="10" builtinId="39" customBuiltin="1"/>
    <cellStyle name="40% - Accent3 2" xfId="88"/>
    <cellStyle name="40% - Accent4" xfId="11" builtinId="43" customBuiltin="1"/>
    <cellStyle name="40% - Accent4 2" xfId="89"/>
    <cellStyle name="40% - Accent5" xfId="12" builtinId="47" customBuiltin="1"/>
    <cellStyle name="40% - Accent5 2" xfId="90"/>
    <cellStyle name="40% - Accent6" xfId="13" builtinId="51" customBuiltin="1"/>
    <cellStyle name="40% - Accent6 2" xfId="91"/>
    <cellStyle name="60% - Accent1" xfId="14" builtinId="32" customBuiltin="1"/>
    <cellStyle name="60% - Accent1 2" xfId="92"/>
    <cellStyle name="60% - Accent2" xfId="15" builtinId="36" customBuiltin="1"/>
    <cellStyle name="60% - Accent2 2" xfId="93"/>
    <cellStyle name="60% - Accent3" xfId="16" builtinId="40" customBuiltin="1"/>
    <cellStyle name="60% - Accent3 2" xfId="94"/>
    <cellStyle name="60% - Accent4" xfId="17" builtinId="44" customBuiltin="1"/>
    <cellStyle name="60% - Accent4 2" xfId="95"/>
    <cellStyle name="60% - Accent5" xfId="18" builtinId="48" customBuiltin="1"/>
    <cellStyle name="60% - Accent5 2" xfId="96"/>
    <cellStyle name="60% - Accent6" xfId="19" builtinId="52" customBuiltin="1"/>
    <cellStyle name="60% - Accent6 2" xfId="97"/>
    <cellStyle name="Accent1" xfId="20" builtinId="29" customBuiltin="1"/>
    <cellStyle name="Accent1 2" xfId="98"/>
    <cellStyle name="Accent2" xfId="21" builtinId="33" customBuiltin="1"/>
    <cellStyle name="Accent3" xfId="22" builtinId="37" customBuiltin="1"/>
    <cellStyle name="Accent4" xfId="23" builtinId="41" customBuiltin="1"/>
    <cellStyle name="Accent4 2" xfId="99"/>
    <cellStyle name="Accent5" xfId="24" builtinId="45" customBuiltin="1"/>
    <cellStyle name="Accent6" xfId="25" builtinId="49" customBuiltin="1"/>
    <cellStyle name="Bad" xfId="26" builtinId="27" customBuiltin="1"/>
    <cellStyle name="Blockout" xfId="27"/>
    <cellStyle name="Blockout 2" xfId="73"/>
    <cellStyle name="Blockout 3" xfId="67"/>
    <cellStyle name="Body" xfId="100"/>
    <cellStyle name="Calculation" xfId="28" builtinId="22" customBuiltin="1"/>
    <cellStyle name="Calculation 2" xfId="101"/>
    <cellStyle name="CAPEX" xfId="102"/>
    <cellStyle name="CAPEX Variance" xfId="103"/>
    <cellStyle name="CAPEX_PL Bal Sheet Cash Flow info_04.05" xfId="104"/>
    <cellStyle name="Check Cell" xfId="29" builtinId="23" customBuiltin="1"/>
    <cellStyle name="Comma" xfId="30" builtinId="3"/>
    <cellStyle name="Comma 2" xfId="71"/>
    <cellStyle name="Currency" xfId="79" builtinId="4"/>
    <cellStyle name="Explanatory Text" xfId="31" builtinId="53" customBuiltin="1"/>
    <cellStyle name="Good" xfId="32" builtinId="26" customBuiltin="1"/>
    <cellStyle name="Grey" xfId="105"/>
    <cellStyle name="Header1" xfId="106"/>
    <cellStyle name="Header2" xfId="107"/>
    <cellStyle name="Heading 1" xfId="33" builtinId="16" customBuiltin="1"/>
    <cellStyle name="Heading 1 2" xfId="108"/>
    <cellStyle name="Heading 2" xfId="34" builtinId="17" customBuiltin="1"/>
    <cellStyle name="Heading 2 2" xfId="109"/>
    <cellStyle name="Heading 3" xfId="35" builtinId="18" customBuiltin="1"/>
    <cellStyle name="Heading 3 2" xfId="110"/>
    <cellStyle name="Heading 4" xfId="36" builtinId="19" customBuiltin="1"/>
    <cellStyle name="Heading 4 2" xfId="111"/>
    <cellStyle name="Hyperlink" xfId="76" builtinId="8"/>
    <cellStyle name="Input" xfId="37" builtinId="20" customBuiltin="1"/>
    <cellStyle name="Input [yellow]" xfId="112"/>
    <cellStyle name="Input1" xfId="38"/>
    <cellStyle name="Input1 2" xfId="72"/>
    <cellStyle name="Input2" xfId="39"/>
    <cellStyle name="Input2 2" xfId="68"/>
    <cellStyle name="Input3" xfId="40"/>
    <cellStyle name="Input3 2" xfId="69"/>
    <cellStyle name="Linked Cell" xfId="41" builtinId="24" customBuiltin="1"/>
    <cellStyle name="Neutral" xfId="42" builtinId="28" customBuiltin="1"/>
    <cellStyle name="no dec" xfId="113"/>
    <cellStyle name="Normal" xfId="0" builtinId="0"/>
    <cellStyle name="Normal - Style1" xfId="114"/>
    <cellStyle name="Normal 2" xfId="57"/>
    <cellStyle name="Normal 2 2" xfId="60"/>
    <cellStyle name="Normal 3" xfId="58"/>
    <cellStyle name="Normal 4" xfId="59"/>
    <cellStyle name="Normal 5" xfId="64"/>
    <cellStyle name="Normal 6" xfId="123"/>
    <cellStyle name="Normal 7" xfId="124"/>
    <cellStyle name="Normal 8" xfId="115"/>
    <cellStyle name="Normal_20070904 - Suggested revised templates" xfId="65"/>
    <cellStyle name="Normal_2010 06 02 - Urgent RIN for Vic DNSPs revised proposals" xfId="43"/>
    <cellStyle name="Normal_2010 06 22 - AA - Scheme Templates for data collection" xfId="44"/>
    <cellStyle name="Normal_2010 06 22 - IE - Scheme Template for data collection" xfId="45"/>
    <cellStyle name="Normal_2010 06 22 - IE - Scheme Template for data collection 2" xfId="77"/>
    <cellStyle name="Normal_2010 10 21 - draft 2009-10 ActewAGL RIN - incentive schemes" xfId="46"/>
    <cellStyle name="Normal_2010 10 21 - draft 2009-10 ActewAGL RIN - incentive schemes 2" xfId="78"/>
    <cellStyle name="Normal_Book1" xfId="47"/>
    <cellStyle name="Normal_Book1 2" xfId="63"/>
    <cellStyle name="Normal_D11 2371025  Financial information - 2012 Draft RIN - Ausgrid" xfId="48"/>
    <cellStyle name="Normal_D12 1569  Opex, DMIS, EBSS - 2012 draft RIN - Ausgrid" xfId="49"/>
    <cellStyle name="Normal_D12 16703  Overheads, Avoided Cost, ACS, Demand and Revenue - 2012 draft RIN - Ausgrid" xfId="50"/>
    <cellStyle name="Normal_D12 2657  STPIS - 2012 draft RIN - Ausgrid" xfId="126"/>
    <cellStyle name="Normal_D12 5269  Jurisdictional schemes - 2012 draft RIN - Ausgrid" xfId="51"/>
    <cellStyle name="Normal_financial information - 2012 draft rin - aurora (D2011-02371024)" xfId="61"/>
    <cellStyle name="Normal_Section 11-RAB" xfId="75"/>
    <cellStyle name="Normal_Sheet1" xfId="62"/>
    <cellStyle name="Normal_Sheet2" xfId="66"/>
    <cellStyle name="Normal_Sheet3" xfId="74"/>
    <cellStyle name="Note" xfId="52" builtinId="10" customBuiltin="1"/>
    <cellStyle name="Note 2" xfId="70"/>
    <cellStyle name="Output" xfId="53" builtinId="21" customBuiltin="1"/>
    <cellStyle name="Output 2" xfId="116"/>
    <cellStyle name="Percent" xfId="80" builtinId="5"/>
    <cellStyle name="Percent [2]" xfId="118"/>
    <cellStyle name="Percent 2" xfId="117"/>
    <cellStyle name="Percent 3" xfId="125"/>
    <cellStyle name="Style 1" xfId="1"/>
    <cellStyle name="Times New Roman" xfId="119"/>
    <cellStyle name="Title" xfId="54" builtinId="15" customBuiltin="1"/>
    <cellStyle name="Title 2" xfId="120"/>
    <cellStyle name="Total" xfId="55" builtinId="25" customBuiltin="1"/>
    <cellStyle name="Total 2" xfId="121"/>
    <cellStyle name="Warning Text" xfId="56" builtinId="11" customBuiltin="1"/>
    <cellStyle name="Year" xfId="12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0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024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8673" name="Group 1"/>
        <xdr:cNvGrpSpPr>
          <a:grpSpLocks/>
        </xdr:cNvGrpSpPr>
      </xdr:nvGrpSpPr>
      <xdr:grpSpPr bwMode="auto">
        <a:xfrm>
          <a:off x="0" y="18288"/>
          <a:ext cx="771144" cy="562837"/>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867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32769" name="Group 13"/>
        <xdr:cNvGrpSpPr>
          <a:grpSpLocks/>
        </xdr:cNvGrpSpPr>
      </xdr:nvGrpSpPr>
      <xdr:grpSpPr bwMode="auto">
        <a:xfrm>
          <a:off x="0" y="18288"/>
          <a:ext cx="961644" cy="829056"/>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2771"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828675</xdr:colOff>
      <xdr:row>3</xdr:row>
      <xdr:rowOff>9525</xdr:rowOff>
    </xdr:to>
    <xdr:grpSp>
      <xdr:nvGrpSpPr>
        <xdr:cNvPr id="29697" name="Group 1"/>
        <xdr:cNvGrpSpPr>
          <a:grpSpLocks/>
        </xdr:cNvGrpSpPr>
      </xdr:nvGrpSpPr>
      <xdr:grpSpPr bwMode="auto">
        <a:xfrm>
          <a:off x="10668" y="0"/>
          <a:ext cx="861060" cy="755378"/>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969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3</xdr:row>
      <xdr:rowOff>0</xdr:rowOff>
    </xdr:to>
    <xdr:grpSp>
      <xdr:nvGrpSpPr>
        <xdr:cNvPr id="30721" name="Group 1"/>
        <xdr:cNvGrpSpPr>
          <a:grpSpLocks/>
        </xdr:cNvGrpSpPr>
      </xdr:nvGrpSpPr>
      <xdr:grpSpPr bwMode="auto">
        <a:xfrm>
          <a:off x="0" y="18288"/>
          <a:ext cx="881295" cy="724662"/>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07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xdr:from>
          <xdr:col>1</xdr:col>
          <xdr:colOff>0</xdr:colOff>
          <xdr:row>85</xdr:row>
          <xdr:rowOff>57150</xdr:rowOff>
        </xdr:from>
        <xdr:to>
          <xdr:col>1</xdr:col>
          <xdr:colOff>0</xdr:colOff>
          <xdr:row>87</xdr:row>
          <xdr:rowOff>95250</xdr:rowOff>
        </xdr:to>
        <xdr:sp macro="" textlink="">
          <xdr:nvSpPr>
            <xdr:cNvPr id="30724" name="Object 4" hidden="1">
              <a:extLst>
                <a:ext uri="{63B3BB69-23CF-44E3-9099-C40C66FF867C}">
                  <a14:compatExt spid="_x0000_s30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85</xdr:row>
          <xdr:rowOff>57150</xdr:rowOff>
        </xdr:from>
        <xdr:to>
          <xdr:col>4</xdr:col>
          <xdr:colOff>942975</xdr:colOff>
          <xdr:row>87</xdr:row>
          <xdr:rowOff>95250</xdr:rowOff>
        </xdr:to>
        <xdr:sp macro="" textlink="">
          <xdr:nvSpPr>
            <xdr:cNvPr id="30726" name="Object 6" hidden="1">
              <a:extLst>
                <a:ext uri="{63B3BB69-23CF-44E3-9099-C40C66FF867C}">
                  <a14:compatExt spid="_x0000_s30726"/>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31745" name="Group 1"/>
        <xdr:cNvGrpSpPr>
          <a:grpSpLocks/>
        </xdr:cNvGrpSpPr>
      </xdr:nvGrpSpPr>
      <xdr:grpSpPr bwMode="auto">
        <a:xfrm>
          <a:off x="0" y="18288"/>
          <a:ext cx="771144" cy="477520"/>
          <a:chOff x="0" y="2"/>
          <a:chExt cx="77" cy="61"/>
        </a:xfrm>
      </xdr:grpSpPr>
      <xdr:sp macro="" textlink="">
        <xdr:nvSpPr>
          <xdr:cNvPr id="317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74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9217" name="Group 1"/>
        <xdr:cNvGrpSpPr>
          <a:grpSpLocks/>
        </xdr:cNvGrpSpPr>
      </xdr:nvGrpSpPr>
      <xdr:grpSpPr bwMode="auto">
        <a:xfrm>
          <a:off x="0" y="0"/>
          <a:ext cx="841248" cy="0"/>
          <a:chOff x="0" y="2"/>
          <a:chExt cx="77" cy="61"/>
        </a:xfrm>
      </xdr:grpSpPr>
      <xdr:sp macro="" textlink="">
        <xdr:nvSpPr>
          <xdr:cNvPr id="921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19"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220" name="Group 4"/>
        <xdr:cNvGrpSpPr>
          <a:grpSpLocks/>
        </xdr:cNvGrpSpPr>
      </xdr:nvGrpSpPr>
      <xdr:grpSpPr bwMode="auto">
        <a:xfrm>
          <a:off x="0" y="18288"/>
          <a:ext cx="771144" cy="563700"/>
          <a:chOff x="0" y="2"/>
          <a:chExt cx="77" cy="61"/>
        </a:xfrm>
      </xdr:grpSpPr>
      <xdr:sp macro="" textlink="">
        <xdr:nvSpPr>
          <xdr:cNvPr id="9221"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0</xdr:rowOff>
    </xdr:from>
    <xdr:to>
      <xdr:col>0</xdr:col>
      <xdr:colOff>800100</xdr:colOff>
      <xdr:row>0</xdr:row>
      <xdr:rowOff>0</xdr:rowOff>
    </xdr:to>
    <xdr:grpSp>
      <xdr:nvGrpSpPr>
        <xdr:cNvPr id="9223" name="Group 7"/>
        <xdr:cNvGrpSpPr>
          <a:grpSpLocks/>
        </xdr:cNvGrpSpPr>
      </xdr:nvGrpSpPr>
      <xdr:grpSpPr bwMode="auto">
        <a:xfrm>
          <a:off x="0" y="0"/>
          <a:ext cx="841248" cy="0"/>
          <a:chOff x="0" y="2"/>
          <a:chExt cx="77" cy="61"/>
        </a:xfrm>
      </xdr:grpSpPr>
      <xdr:sp macro="" textlink="">
        <xdr:nvSpPr>
          <xdr:cNvPr id="922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5" name="Picture 9"/>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226" name="Group 10"/>
        <xdr:cNvGrpSpPr>
          <a:grpSpLocks/>
        </xdr:cNvGrpSpPr>
      </xdr:nvGrpSpPr>
      <xdr:grpSpPr bwMode="auto">
        <a:xfrm>
          <a:off x="0" y="18288"/>
          <a:ext cx="771144" cy="563700"/>
          <a:chOff x="0" y="2"/>
          <a:chExt cx="77" cy="61"/>
        </a:xfrm>
      </xdr:grpSpPr>
      <xdr:sp macro="" textlink="">
        <xdr:nvSpPr>
          <xdr:cNvPr id="922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8" name="Picture 12"/>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1133475</xdr:colOff>
      <xdr:row>1</xdr:row>
      <xdr:rowOff>228600</xdr:rowOff>
    </xdr:from>
    <xdr:to>
      <xdr:col>3</xdr:col>
      <xdr:colOff>2257425</xdr:colOff>
      <xdr:row>1</xdr:row>
      <xdr:rowOff>733425</xdr:rowOff>
    </xdr:to>
    <xdr:pic>
      <xdr:nvPicPr>
        <xdr:cNvPr id="2"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2438400" y="523875"/>
          <a:ext cx="0" cy="66675"/>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8288"/>
          <a:ext cx="771144" cy="5626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695325</xdr:colOff>
      <xdr:row>2</xdr:row>
      <xdr:rowOff>228600</xdr:rowOff>
    </xdr:to>
    <xdr:grpSp>
      <xdr:nvGrpSpPr>
        <xdr:cNvPr id="2" name="Group 4"/>
        <xdr:cNvGrpSpPr>
          <a:grpSpLocks/>
        </xdr:cNvGrpSpPr>
      </xdr:nvGrpSpPr>
      <xdr:grpSpPr bwMode="auto">
        <a:xfrm>
          <a:off x="0" y="27432"/>
          <a:ext cx="731520" cy="69163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2</xdr:row>
      <xdr:rowOff>219075</xdr:rowOff>
    </xdr:to>
    <xdr:grpSp>
      <xdr:nvGrpSpPr>
        <xdr:cNvPr id="2" name="Group 4"/>
        <xdr:cNvGrpSpPr>
          <a:grpSpLocks/>
        </xdr:cNvGrpSpPr>
      </xdr:nvGrpSpPr>
      <xdr:grpSpPr bwMode="auto">
        <a:xfrm>
          <a:off x="0" y="18288"/>
          <a:ext cx="810768" cy="690372"/>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8288"/>
          <a:ext cx="771144" cy="56351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8288"/>
          <a:ext cx="771144" cy="562489"/>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16385" name="Group 1"/>
        <xdr:cNvGrpSpPr>
          <a:grpSpLocks/>
        </xdr:cNvGrpSpPr>
      </xdr:nvGrpSpPr>
      <xdr:grpSpPr bwMode="auto">
        <a:xfrm>
          <a:off x="0" y="0"/>
          <a:ext cx="841248" cy="0"/>
          <a:chOff x="0" y="2"/>
          <a:chExt cx="77" cy="61"/>
        </a:xfrm>
      </xdr:grpSpPr>
      <xdr:sp macro="" textlink="">
        <xdr:nvSpPr>
          <xdr:cNvPr id="1638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87"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6388" name="Group 4"/>
        <xdr:cNvGrpSpPr>
          <a:grpSpLocks/>
        </xdr:cNvGrpSpPr>
      </xdr:nvGrpSpPr>
      <xdr:grpSpPr bwMode="auto">
        <a:xfrm>
          <a:off x="0" y="18288"/>
          <a:ext cx="771144" cy="562356"/>
          <a:chOff x="0" y="2"/>
          <a:chExt cx="77" cy="61"/>
        </a:xfrm>
      </xdr:grpSpPr>
      <xdr:sp macro="" textlink="">
        <xdr:nvSpPr>
          <xdr:cNvPr id="1638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90"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17409" name="Group 1"/>
        <xdr:cNvGrpSpPr>
          <a:grpSpLocks/>
        </xdr:cNvGrpSpPr>
      </xdr:nvGrpSpPr>
      <xdr:grpSpPr bwMode="auto">
        <a:xfrm>
          <a:off x="0" y="0"/>
          <a:ext cx="841248" cy="0"/>
          <a:chOff x="0" y="2"/>
          <a:chExt cx="77" cy="61"/>
        </a:xfrm>
      </xdr:grpSpPr>
      <xdr:sp macro="" textlink="">
        <xdr:nvSpPr>
          <xdr:cNvPr id="1741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7411"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7412" name="Group 4"/>
        <xdr:cNvGrpSpPr>
          <a:grpSpLocks/>
        </xdr:cNvGrpSpPr>
      </xdr:nvGrpSpPr>
      <xdr:grpSpPr bwMode="auto">
        <a:xfrm>
          <a:off x="0" y="18288"/>
          <a:ext cx="771144" cy="562116"/>
          <a:chOff x="0" y="2"/>
          <a:chExt cx="77" cy="61"/>
        </a:xfrm>
      </xdr:grpSpPr>
      <xdr:sp macro="" textlink="">
        <xdr:nvSpPr>
          <xdr:cNvPr id="1741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741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taso/Local%20Settings/Temporary%20Internet%20Files/Content.Outlook/5CBQIV2G/2012-14%20-%20Annual%20RIN%20-%20Endeavour%20-%20Financia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lchen/Local%20Settings/Temporary%20Internet%20Files/Content.Outlook/W38T21ZJ/2012-14%20-%20Annual%20RIN%20-%20Endeavour%20-%20Opex%20and%20Capex%20(excluding%20reconciliation%20worksheets)%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rvpwxfs01\home$\STASO\draft%20-%20final%20rin%20-%202012-14%20-%20(D2012-0012446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orporate%20Development/R&amp;P/AER/Annual%20Reporting/Annual%20RIN/2013-14%20RIN/20b.%20DMIS%20-%20D-factor/Endeavour%202013-14%20-%20Annual%20RIN%20-%20AMENDED%20for%20rationalisation%20-%20FINANCIAL%20templates%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Financial Template Annotations"/>
      <sheetName val="Definitions"/>
    </sheetNames>
    <sheetDataSet>
      <sheetData sheetId="0">
        <row r="22">
          <cell r="C22" t="str">
            <v>Endeavour Energy</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1. Capex for tax dep'n"/>
      <sheetName val="12. Relocated"/>
      <sheetName val="13. Not required"/>
      <sheetName val="14. Maintenance"/>
      <sheetName val="15. Maintenance overheads"/>
      <sheetName val="16. Operating costs"/>
      <sheetName val="17. Operating overheads"/>
      <sheetName val="18. Cost categories"/>
      <sheetName val="19. Opex step change"/>
      <sheetName val="21. Overheads allocation"/>
      <sheetName val="Financial Template Annotations"/>
      <sheetName val="Definitions"/>
    </sheetNames>
    <sheetDataSet>
      <sheetData sheetId="0">
        <row r="22">
          <cell r="C22" t="str">
            <v>Endeavour Energy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7. Capex"/>
      <sheetName val="8. Capex overheads"/>
      <sheetName val="11. Capex for tax dep'n"/>
      <sheetName val="14. Maintenance"/>
      <sheetName val="15. Maintenance overheads"/>
      <sheetName val="16. Operating costs"/>
      <sheetName val="17. Operating overheads"/>
      <sheetName val="18. Cost categories"/>
      <sheetName val="19. Opex step change"/>
      <sheetName val="20. Provisions"/>
      <sheetName val="21. Overheads allocation"/>
      <sheetName val="Sheet1"/>
    </sheetNames>
    <sheetDataSet>
      <sheetData sheetId="0">
        <row r="22">
          <cell r="C22" t="str">
            <v>Endeavour Energy</v>
          </cell>
        </row>
      </sheetData>
      <sheetData sheetId="1">
        <row r="43">
          <cell r="B43" t="str">
            <v>System assets</v>
          </cell>
        </row>
        <row r="44">
          <cell r="B44" t="str">
            <v>Subtransmission lines and cables</v>
          </cell>
        </row>
        <row r="45">
          <cell r="B45" t="str">
            <v>Distribution lines and cables</v>
          </cell>
        </row>
        <row r="46">
          <cell r="B46" t="str">
            <v>Substations</v>
          </cell>
        </row>
        <row r="47">
          <cell r="B47" t="str">
            <v>Transformers</v>
          </cell>
        </row>
        <row r="48">
          <cell r="B48" t="str">
            <v>Low voltage lines and cables</v>
          </cell>
        </row>
        <row r="49">
          <cell r="B49" t="str">
            <v>Customer metering and load control</v>
          </cell>
        </row>
        <row r="50">
          <cell r="B50" t="str">
            <v>Communications</v>
          </cell>
        </row>
        <row r="51">
          <cell r="B51" t="str">
            <v>Land</v>
          </cell>
        </row>
        <row r="52">
          <cell r="B52" t="str">
            <v>Easements</v>
          </cell>
        </row>
        <row r="53">
          <cell r="B53" t="str">
            <v>Emergency spares (major plant, excludes inventory)</v>
          </cell>
        </row>
        <row r="54">
          <cell r="B54" t="str">
            <v>Sub-total</v>
          </cell>
        </row>
        <row r="55">
          <cell r="B55" t="str">
            <v>Non-system assets</v>
          </cell>
        </row>
        <row r="56">
          <cell r="B56" t="str">
            <v>Information and communication technology</v>
          </cell>
        </row>
        <row r="57">
          <cell r="B57" t="str">
            <v>Furniture, fittings, plant and equipment</v>
          </cell>
        </row>
        <row r="58">
          <cell r="B58" t="str">
            <v>Motor vehicles</v>
          </cell>
        </row>
        <row r="59">
          <cell r="B59" t="str">
            <v>Buildings</v>
          </cell>
        </row>
        <row r="60">
          <cell r="B60" t="str">
            <v>Land (non-system)</v>
          </cell>
        </row>
        <row r="61">
          <cell r="B61" t="str">
            <v>Other non-system assets</v>
          </cell>
        </row>
        <row r="62">
          <cell r="B62" t="str">
            <v>Sub-total</v>
          </cell>
        </row>
        <row r="63">
          <cell r="B63" t="str">
            <v>Total</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Income"/>
      <sheetName val="5. Capex"/>
      <sheetName val="7. Capex for tax dep'n"/>
      <sheetName val="8. Maintenance"/>
      <sheetName val="10. Operating costs"/>
      <sheetName val="16. Avoided cost payments"/>
      <sheetName val="17. Altern Ctl &amp; other"/>
      <sheetName val="18. EBSS"/>
      <sheetName val="19. Juris Scheme"/>
      <sheetName val="20a. DMIS -DMIA"/>
      <sheetName val="20b. DMIS -  D-factor"/>
      <sheetName val="21. Self insurance"/>
      <sheetName val="22. CHAP"/>
      <sheetName val="Amend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5">
          <cell r="G15">
            <v>177778</v>
          </cell>
        </row>
        <row r="16">
          <cell r="G16">
            <v>47797.75</v>
          </cell>
        </row>
        <row r="17">
          <cell r="G17">
            <v>243198.6</v>
          </cell>
        </row>
        <row r="18">
          <cell r="G18">
            <v>48074</v>
          </cell>
        </row>
        <row r="32">
          <cell r="C32">
            <v>225944</v>
          </cell>
          <cell r="D32">
            <v>0</v>
          </cell>
        </row>
        <row r="33">
          <cell r="C33">
            <v>390461.71</v>
          </cell>
          <cell r="D33">
            <v>0</v>
          </cell>
        </row>
        <row r="34">
          <cell r="C34">
            <v>190446.86</v>
          </cell>
          <cell r="D34">
            <v>0</v>
          </cell>
        </row>
        <row r="35">
          <cell r="C35">
            <v>71005.39</v>
          </cell>
          <cell r="D35">
            <v>0</v>
          </cell>
        </row>
        <row r="36">
          <cell r="C36">
            <v>875825.5</v>
          </cell>
          <cell r="D36">
            <v>0</v>
          </cell>
        </row>
        <row r="37">
          <cell r="C37">
            <v>165648.04999999999</v>
          </cell>
          <cell r="D37">
            <v>0</v>
          </cell>
        </row>
        <row r="38">
          <cell r="C38">
            <v>484819.21</v>
          </cell>
          <cell r="D38">
            <v>0</v>
          </cell>
        </row>
        <row r="39">
          <cell r="C39">
            <v>232056.71</v>
          </cell>
          <cell r="D39">
            <v>0</v>
          </cell>
        </row>
        <row r="40">
          <cell r="C40">
            <v>995372.83</v>
          </cell>
          <cell r="D40">
            <v>0</v>
          </cell>
        </row>
        <row r="42">
          <cell r="C42">
            <v>316455.24</v>
          </cell>
          <cell r="D42">
            <v>0</v>
          </cell>
        </row>
        <row r="43">
          <cell r="C43">
            <v>373873.42</v>
          </cell>
          <cell r="D43">
            <v>0</v>
          </cell>
        </row>
        <row r="44">
          <cell r="C44">
            <v>0</v>
          </cell>
          <cell r="D44">
            <v>0</v>
          </cell>
        </row>
        <row r="45">
          <cell r="C45">
            <v>79245.72</v>
          </cell>
          <cell r="D45">
            <v>0</v>
          </cell>
        </row>
        <row r="46">
          <cell r="C46">
            <v>279723.51</v>
          </cell>
          <cell r="D46">
            <v>0</v>
          </cell>
        </row>
        <row r="47">
          <cell r="C47">
            <v>117328.16</v>
          </cell>
          <cell r="D47">
            <v>0</v>
          </cell>
        </row>
        <row r="48">
          <cell r="C48">
            <v>297460.15000000002</v>
          </cell>
          <cell r="D48">
            <v>0</v>
          </cell>
        </row>
        <row r="49">
          <cell r="C49">
            <v>130878.11</v>
          </cell>
          <cell r="D49">
            <v>0</v>
          </cell>
        </row>
        <row r="50">
          <cell r="C50">
            <v>40467.129999999997</v>
          </cell>
          <cell r="D50">
            <v>0</v>
          </cell>
        </row>
        <row r="51">
          <cell r="C51">
            <v>67184.45</v>
          </cell>
          <cell r="D51">
            <v>0</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spDef>
    <a:ln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hocking@endeavourenergy.com.au"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I43"/>
  <sheetViews>
    <sheetView tabSelected="1" view="pageBreakPreview" zoomScaleNormal="100" zoomScaleSheetLayoutView="100" workbookViewId="0">
      <selection activeCell="C24" sqref="C24:E24"/>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4.42578125" style="2" customWidth="1"/>
    <col min="8" max="8" width="4.85546875" style="2" customWidth="1"/>
    <col min="9" max="16384" width="9.140625" style="2"/>
  </cols>
  <sheetData>
    <row r="3" spans="1:8" x14ac:dyDescent="0.2">
      <c r="D3" s="406" t="s">
        <v>355</v>
      </c>
    </row>
    <row r="4" spans="1:8" x14ac:dyDescent="0.2">
      <c r="D4" s="407" t="s">
        <v>344</v>
      </c>
    </row>
    <row r="8" spans="1:8" ht="20.25" x14ac:dyDescent="0.3">
      <c r="A8" s="1" t="s">
        <v>73</v>
      </c>
    </row>
    <row r="9" spans="1:8" ht="20.25" x14ac:dyDescent="0.3">
      <c r="A9" s="1" t="s">
        <v>74</v>
      </c>
    </row>
    <row r="11" spans="1:8" x14ac:dyDescent="0.2">
      <c r="A11" s="3" t="s">
        <v>75</v>
      </c>
    </row>
    <row r="12" spans="1:8" ht="13.5" thickBot="1" x14ac:dyDescent="0.25"/>
    <row r="13" spans="1:8" ht="15.75" x14ac:dyDescent="0.2">
      <c r="A13" s="470" t="s">
        <v>76</v>
      </c>
      <c r="B13" s="471"/>
      <c r="C13" s="471"/>
      <c r="D13" s="471"/>
      <c r="E13" s="471"/>
      <c r="F13" s="471"/>
      <c r="G13" s="471"/>
      <c r="H13" s="472"/>
    </row>
    <row r="14" spans="1:8" x14ac:dyDescent="0.2">
      <c r="A14" s="391" t="s">
        <v>325</v>
      </c>
      <c r="B14" s="392"/>
      <c r="C14" s="392"/>
      <c r="D14" s="392"/>
      <c r="E14" s="392"/>
      <c r="F14" s="392"/>
      <c r="G14" s="392"/>
      <c r="H14" s="393"/>
    </row>
    <row r="15" spans="1:8" x14ac:dyDescent="0.2">
      <c r="A15" s="476" t="s">
        <v>324</v>
      </c>
      <c r="B15" s="477"/>
      <c r="C15" s="477"/>
      <c r="D15" s="477"/>
      <c r="E15" s="477"/>
      <c r="F15" s="477"/>
      <c r="G15" s="477"/>
      <c r="H15" s="478"/>
    </row>
    <row r="16" spans="1:8" ht="13.5" thickBot="1" x14ac:dyDescent="0.25">
      <c r="A16" s="473" t="s">
        <v>323</v>
      </c>
      <c r="B16" s="474"/>
      <c r="C16" s="474"/>
      <c r="D16" s="474"/>
      <c r="E16" s="474"/>
      <c r="F16" s="474"/>
      <c r="G16" s="474"/>
      <c r="H16" s="475"/>
    </row>
    <row r="17" spans="1:9" x14ac:dyDescent="0.2">
      <c r="A17" s="468"/>
      <c r="B17" s="469"/>
      <c r="C17" s="469"/>
      <c r="D17" s="469"/>
      <c r="E17" s="469"/>
      <c r="F17" s="469"/>
      <c r="G17" s="469"/>
      <c r="H17" s="469"/>
    </row>
    <row r="18" spans="1:9" x14ac:dyDescent="0.2">
      <c r="A18" s="4" t="s">
        <v>77</v>
      </c>
      <c r="B18" s="5"/>
      <c r="C18" s="5"/>
      <c r="D18" s="6"/>
      <c r="E18" s="6"/>
      <c r="F18" s="6"/>
    </row>
    <row r="19" spans="1:9" x14ac:dyDescent="0.2">
      <c r="A19" s="7" t="s">
        <v>297</v>
      </c>
    </row>
    <row r="21" spans="1:9" x14ac:dyDescent="0.2">
      <c r="I21" s="8"/>
    </row>
    <row r="22" spans="1:9" ht="18" x14ac:dyDescent="0.25">
      <c r="A22" s="9" t="s">
        <v>78</v>
      </c>
      <c r="B22" s="10"/>
      <c r="C22" s="483" t="s">
        <v>119</v>
      </c>
      <c r="D22" s="484"/>
      <c r="E22" s="484"/>
    </row>
    <row r="23" spans="1:9" ht="18" x14ac:dyDescent="0.25">
      <c r="A23" s="11"/>
      <c r="B23" s="11"/>
    </row>
    <row r="24" spans="1:9" ht="18" x14ac:dyDescent="0.25">
      <c r="A24" s="9" t="s">
        <v>79</v>
      </c>
      <c r="B24" s="10"/>
      <c r="C24" s="483" t="s">
        <v>435</v>
      </c>
      <c r="D24" s="484"/>
      <c r="E24" s="484"/>
    </row>
    <row r="25" spans="1:9" ht="18" x14ac:dyDescent="0.25">
      <c r="A25" s="11"/>
      <c r="B25" s="11"/>
      <c r="C25" s="485"/>
      <c r="D25" s="486"/>
      <c r="E25" s="486"/>
    </row>
    <row r="26" spans="1:9" ht="18" x14ac:dyDescent="0.25">
      <c r="A26" s="12" t="s">
        <v>80</v>
      </c>
      <c r="B26" s="13"/>
      <c r="C26" s="487" t="s">
        <v>326</v>
      </c>
      <c r="D26" s="488"/>
      <c r="E26" s="489"/>
    </row>
    <row r="29" spans="1:9" ht="13.5" thickBot="1" x14ac:dyDescent="0.25"/>
    <row r="30" spans="1:9" x14ac:dyDescent="0.2">
      <c r="A30" s="38"/>
      <c r="B30" s="39"/>
      <c r="C30" s="39"/>
      <c r="D30" s="39"/>
      <c r="E30" s="40"/>
      <c r="F30" s="40"/>
      <c r="G30" s="41"/>
    </row>
    <row r="31" spans="1:9" x14ac:dyDescent="0.2">
      <c r="A31" s="42" t="s">
        <v>81</v>
      </c>
      <c r="B31" s="479" t="s">
        <v>82</v>
      </c>
      <c r="C31" s="480"/>
      <c r="D31" s="481" t="s">
        <v>430</v>
      </c>
      <c r="E31" s="482"/>
      <c r="F31" s="482"/>
      <c r="G31" s="44"/>
    </row>
    <row r="32" spans="1:9" x14ac:dyDescent="0.2">
      <c r="A32" s="42"/>
      <c r="B32" s="479" t="s">
        <v>83</v>
      </c>
      <c r="C32" s="480"/>
      <c r="D32" s="481" t="s">
        <v>431</v>
      </c>
      <c r="E32" s="482"/>
      <c r="F32" s="482"/>
      <c r="G32" s="44"/>
    </row>
    <row r="33" spans="1:7" x14ac:dyDescent="0.2">
      <c r="A33" s="42"/>
      <c r="B33" s="45"/>
      <c r="C33" s="43" t="s">
        <v>84</v>
      </c>
      <c r="D33" s="467" t="s">
        <v>432</v>
      </c>
      <c r="E33" s="43" t="s">
        <v>85</v>
      </c>
      <c r="F33" s="466">
        <v>2148</v>
      </c>
      <c r="G33" s="47"/>
    </row>
    <row r="34" spans="1:7" x14ac:dyDescent="0.2">
      <c r="A34" s="42"/>
      <c r="B34" s="45"/>
      <c r="C34" s="45"/>
      <c r="D34" s="45"/>
      <c r="E34" s="46"/>
      <c r="F34" s="45"/>
      <c r="G34" s="48"/>
    </row>
    <row r="35" spans="1:7" x14ac:dyDescent="0.2">
      <c r="A35" s="42" t="s">
        <v>86</v>
      </c>
      <c r="B35" s="479" t="s">
        <v>82</v>
      </c>
      <c r="C35" s="480"/>
      <c r="D35" s="490" t="s">
        <v>433</v>
      </c>
      <c r="E35" s="490"/>
      <c r="F35" s="490"/>
      <c r="G35" s="49"/>
    </row>
    <row r="36" spans="1:7" x14ac:dyDescent="0.2">
      <c r="A36" s="42"/>
      <c r="B36" s="479" t="s">
        <v>83</v>
      </c>
      <c r="C36" s="480"/>
      <c r="D36" s="490" t="s">
        <v>434</v>
      </c>
      <c r="E36" s="490"/>
      <c r="F36" s="490"/>
      <c r="G36" s="49"/>
    </row>
    <row r="37" spans="1:7" x14ac:dyDescent="0.2">
      <c r="A37" s="50"/>
      <c r="B37" s="45"/>
      <c r="C37" s="43" t="s">
        <v>84</v>
      </c>
      <c r="D37" s="467" t="s">
        <v>432</v>
      </c>
      <c r="E37" s="43" t="s">
        <v>85</v>
      </c>
      <c r="F37" s="467">
        <v>1730</v>
      </c>
      <c r="G37" s="47"/>
    </row>
    <row r="38" spans="1:7" ht="13.5" thickBot="1" x14ac:dyDescent="0.25">
      <c r="A38" s="51"/>
      <c r="B38" s="52"/>
      <c r="C38" s="52"/>
      <c r="D38" s="52"/>
      <c r="E38" s="53"/>
      <c r="F38" s="53"/>
      <c r="G38" s="54"/>
    </row>
    <row r="39" spans="1:7" x14ac:dyDescent="0.2">
      <c r="A39" s="38"/>
      <c r="B39" s="39"/>
      <c r="C39" s="39"/>
      <c r="D39" s="39"/>
      <c r="E39" s="40"/>
      <c r="F39" s="40"/>
      <c r="G39" s="41"/>
    </row>
    <row r="40" spans="1:7" x14ac:dyDescent="0.2">
      <c r="A40" s="42" t="s">
        <v>87</v>
      </c>
      <c r="B40" s="481" t="s">
        <v>427</v>
      </c>
      <c r="C40" s="482"/>
      <c r="D40" s="493"/>
      <c r="E40" s="493"/>
      <c r="F40" s="494"/>
      <c r="G40" s="48"/>
    </row>
    <row r="41" spans="1:7" x14ac:dyDescent="0.2">
      <c r="A41" s="42" t="s">
        <v>88</v>
      </c>
      <c r="B41" s="481" t="s">
        <v>428</v>
      </c>
      <c r="C41" s="482"/>
      <c r="D41" s="482"/>
      <c r="E41" s="482"/>
      <c r="F41" s="492"/>
      <c r="G41" s="48"/>
    </row>
    <row r="42" spans="1:7" x14ac:dyDescent="0.2">
      <c r="A42" s="42" t="s">
        <v>89</v>
      </c>
      <c r="B42" s="491" t="s">
        <v>429</v>
      </c>
      <c r="C42" s="482"/>
      <c r="D42" s="482"/>
      <c r="E42" s="482"/>
      <c r="F42" s="492"/>
      <c r="G42" s="48"/>
    </row>
    <row r="43" spans="1:7" ht="13.5" thickBot="1" x14ac:dyDescent="0.25">
      <c r="A43" s="51"/>
      <c r="B43" s="52"/>
      <c r="C43" s="52"/>
      <c r="D43" s="52"/>
      <c r="E43" s="53"/>
      <c r="F43" s="53"/>
      <c r="G43" s="54"/>
    </row>
  </sheetData>
  <mergeCells count="19">
    <mergeCell ref="B32:C32"/>
    <mergeCell ref="D32:F32"/>
    <mergeCell ref="B35:C35"/>
    <mergeCell ref="D35:F35"/>
    <mergeCell ref="B42:F42"/>
    <mergeCell ref="B36:C36"/>
    <mergeCell ref="D36:F36"/>
    <mergeCell ref="B40:F40"/>
    <mergeCell ref="B41:F41"/>
    <mergeCell ref="A17:H17"/>
    <mergeCell ref="A13:H13"/>
    <mergeCell ref="A16:H16"/>
    <mergeCell ref="A15:H15"/>
    <mergeCell ref="B31:C31"/>
    <mergeCell ref="D31:F31"/>
    <mergeCell ref="C22:E22"/>
    <mergeCell ref="C25:E25"/>
    <mergeCell ref="C26:E26"/>
    <mergeCell ref="C24:E24"/>
  </mergeCells>
  <phoneticPr fontId="10" type="noConversion"/>
  <dataValidations count="1">
    <dataValidation type="list" allowBlank="1" showInputMessage="1" showErrorMessage="1" sqref="C26:E26">
      <formula1>"2012-13, 2013-14"</formula1>
    </dataValidation>
  </dataValidations>
  <hyperlinks>
    <hyperlink ref="D4" location="Amendments!A1" display="Click here for details."/>
    <hyperlink ref="B42" r:id="rId1"/>
  </hyperlinks>
  <pageMargins left="0.35433070866141736" right="0.35433070866141736" top="0.59055118110236227" bottom="0.59055118110236227" header="0.51181102362204722" footer="0.11811023622047245"/>
  <pageSetup paperSize="9" scale="98" fitToHeight="100" orientation="portrait" r:id="rId2"/>
  <headerFooter scaleWithDoc="0" alignWithMargins="0">
    <oddFooter>&amp;L&amp;8&amp;D&amp;C&amp;8&amp; Template: &amp;A
&amp;F&amp;R&amp;8&amp;P of &amp;N</oddFoot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R35"/>
  <sheetViews>
    <sheetView view="pageBreakPreview" zoomScaleNormal="100" zoomScaleSheetLayoutView="100" workbookViewId="0">
      <selection activeCell="C21" sqref="C21"/>
    </sheetView>
  </sheetViews>
  <sheetFormatPr defaultRowHeight="15" x14ac:dyDescent="0.2"/>
  <cols>
    <col min="1" max="1" width="11.85546875" style="77" customWidth="1"/>
    <col min="2" max="2" width="46.28515625" style="77" customWidth="1"/>
    <col min="3" max="11" width="15.7109375" style="77" customWidth="1"/>
    <col min="12" max="16384" width="9.140625" style="77"/>
  </cols>
  <sheetData>
    <row r="1" spans="1:18" ht="23.25" customHeight="1" x14ac:dyDescent="0.3">
      <c r="B1" s="26" t="str">
        <f>Cover!C22</f>
        <v>Endeavour Energy</v>
      </c>
    </row>
    <row r="2" spans="1:18" ht="17.25" customHeight="1" x14ac:dyDescent="0.3">
      <c r="B2" s="78" t="s">
        <v>0</v>
      </c>
    </row>
    <row r="3" spans="1:18" ht="17.25" customHeight="1" x14ac:dyDescent="0.3">
      <c r="B3" s="26" t="str">
        <f>Cover!C26</f>
        <v>2013-14</v>
      </c>
    </row>
    <row r="4" spans="1:18" ht="13.5" customHeight="1" x14ac:dyDescent="0.2">
      <c r="B4" s="80"/>
      <c r="C4" s="80"/>
      <c r="D4" s="80"/>
      <c r="E4" s="80"/>
    </row>
    <row r="5" spans="1:18" ht="27" customHeight="1" x14ac:dyDescent="0.2">
      <c r="B5" s="586" t="s">
        <v>254</v>
      </c>
      <c r="C5" s="587"/>
      <c r="D5" s="80"/>
      <c r="E5" s="80"/>
    </row>
    <row r="6" spans="1:18" ht="13.5" customHeight="1" x14ac:dyDescent="0.2">
      <c r="B6" s="356"/>
      <c r="C6" s="356"/>
      <c r="D6" s="294"/>
      <c r="E6" s="294"/>
      <c r="F6" s="294"/>
      <c r="G6" s="294"/>
      <c r="H6" s="294"/>
    </row>
    <row r="7" spans="1:18" ht="15.75" x14ac:dyDescent="0.2">
      <c r="B7" s="357" t="s">
        <v>1</v>
      </c>
      <c r="C7" s="357"/>
      <c r="D7" s="295"/>
      <c r="E7" s="294"/>
      <c r="F7" s="294"/>
      <c r="G7" s="294"/>
      <c r="H7" s="294"/>
      <c r="I7" s="294"/>
      <c r="J7" s="294"/>
      <c r="K7" s="294"/>
    </row>
    <row r="8" spans="1:18" ht="15.75" x14ac:dyDescent="0.2">
      <c r="B8" s="357"/>
      <c r="C8" s="357"/>
      <c r="D8" s="294"/>
      <c r="E8" s="294"/>
      <c r="F8" s="294"/>
      <c r="G8" s="295"/>
      <c r="H8" s="294"/>
      <c r="I8" s="294"/>
      <c r="J8" s="294"/>
      <c r="K8" s="294"/>
    </row>
    <row r="9" spans="1:18" ht="24.75" customHeight="1" x14ac:dyDescent="0.2">
      <c r="A9" s="293"/>
      <c r="B9" s="590" t="s">
        <v>255</v>
      </c>
      <c r="C9" s="591"/>
      <c r="D9" s="295"/>
      <c r="E9" s="294"/>
      <c r="F9" s="294"/>
      <c r="G9" s="295"/>
      <c r="H9" s="294"/>
      <c r="I9" s="294"/>
      <c r="J9" s="294"/>
      <c r="K9" s="294"/>
      <c r="L9" s="293"/>
      <c r="M9" s="293"/>
      <c r="N9" s="293"/>
      <c r="O9" s="293"/>
      <c r="P9" s="293"/>
      <c r="Q9" s="293"/>
      <c r="R9" s="293"/>
    </row>
    <row r="10" spans="1:18" ht="15.75" x14ac:dyDescent="0.25">
      <c r="B10" s="81"/>
      <c r="C10" s="81"/>
      <c r="D10" s="295"/>
      <c r="E10" s="294"/>
      <c r="F10" s="294"/>
      <c r="G10" s="294"/>
      <c r="H10" s="294"/>
    </row>
    <row r="11" spans="1:18" x14ac:dyDescent="0.2">
      <c r="B11" s="83"/>
      <c r="C11" s="153" t="s">
        <v>97</v>
      </c>
    </row>
    <row r="12" spans="1:18" x14ac:dyDescent="0.2">
      <c r="B12" s="386" t="s">
        <v>69</v>
      </c>
      <c r="C12" s="432">
        <f>'8. Maintenance'!H18+'10. Operating costs'!H22</f>
        <v>307423.11541083921</v>
      </c>
    </row>
    <row r="13" spans="1:18" x14ac:dyDescent="0.2">
      <c r="B13" s="85" t="s">
        <v>2</v>
      </c>
      <c r="C13" s="431" t="s">
        <v>408</v>
      </c>
    </row>
    <row r="14" spans="1:18" x14ac:dyDescent="0.2">
      <c r="B14" s="85" t="s">
        <v>3</v>
      </c>
      <c r="C14" s="452"/>
    </row>
    <row r="15" spans="1:18" x14ac:dyDescent="0.2">
      <c r="B15" s="85" t="s">
        <v>116</v>
      </c>
      <c r="C15" s="430">
        <v>3368.3515260670001</v>
      </c>
    </row>
    <row r="16" spans="1:18" x14ac:dyDescent="0.2">
      <c r="B16" s="85" t="s">
        <v>4</v>
      </c>
      <c r="C16" s="430">
        <v>15551.426264</v>
      </c>
    </row>
    <row r="17" spans="2:11" x14ac:dyDescent="0.2">
      <c r="B17" s="85" t="s">
        <v>5</v>
      </c>
      <c r="C17" s="430">
        <f>('20a. DMIS -DMIA'!C16)+'20b. DMIS -  D-factor'!C78</f>
        <v>160.28899999999999</v>
      </c>
    </row>
    <row r="18" spans="2:11" x14ac:dyDescent="0.2">
      <c r="B18" s="85" t="s">
        <v>6</v>
      </c>
      <c r="C18" s="430">
        <v>15700</v>
      </c>
    </row>
    <row r="19" spans="2:11" x14ac:dyDescent="0.2">
      <c r="B19" s="85" t="s">
        <v>125</v>
      </c>
      <c r="C19" s="432">
        <f>(C32)</f>
        <v>3246.9269163225999</v>
      </c>
    </row>
    <row r="20" spans="2:11" x14ac:dyDescent="0.2">
      <c r="B20" s="85" t="s">
        <v>7</v>
      </c>
      <c r="C20" s="432">
        <v>39642.788834989595</v>
      </c>
    </row>
    <row r="21" spans="2:11" x14ac:dyDescent="0.2">
      <c r="B21" s="75" t="s">
        <v>8</v>
      </c>
      <c r="C21" s="453"/>
    </row>
    <row r="23" spans="2:11" ht="15.75" x14ac:dyDescent="0.25">
      <c r="B23" s="82" t="s">
        <v>9</v>
      </c>
    </row>
    <row r="24" spans="2:11" ht="15.75" x14ac:dyDescent="0.25">
      <c r="B24" s="82"/>
    </row>
    <row r="25" spans="2:11" x14ac:dyDescent="0.2">
      <c r="B25" s="359" t="s">
        <v>10</v>
      </c>
      <c r="C25" s="86"/>
      <c r="D25" s="86"/>
      <c r="E25" s="86"/>
      <c r="F25" s="86"/>
      <c r="G25" s="86"/>
      <c r="H25" s="86"/>
      <c r="I25" s="86"/>
      <c r="J25" s="86"/>
      <c r="K25" s="87"/>
    </row>
    <row r="27" spans="2:11" ht="63.75" x14ac:dyDescent="0.2">
      <c r="B27" s="84" t="s">
        <v>68</v>
      </c>
      <c r="C27" s="88" t="s">
        <v>126</v>
      </c>
      <c r="D27" s="593" t="s">
        <v>95</v>
      </c>
      <c r="E27" s="593"/>
      <c r="F27" s="593"/>
      <c r="G27" s="593"/>
      <c r="H27" s="593"/>
      <c r="I27" s="593"/>
      <c r="J27" s="593"/>
      <c r="K27" s="593"/>
    </row>
    <row r="28" spans="2:11" ht="42" customHeight="1" x14ac:dyDescent="0.2">
      <c r="B28" s="413" t="s">
        <v>409</v>
      </c>
      <c r="C28" s="430">
        <f>3246926.9163226/1000</f>
        <v>3246.9269163225999</v>
      </c>
      <c r="D28" s="594" t="s">
        <v>410</v>
      </c>
      <c r="E28" s="595"/>
      <c r="F28" s="595"/>
      <c r="G28" s="595"/>
      <c r="H28" s="595"/>
      <c r="I28" s="595"/>
      <c r="J28" s="595"/>
      <c r="K28" s="596"/>
    </row>
    <row r="29" spans="2:11" x14ac:dyDescent="0.2">
      <c r="B29" s="89"/>
      <c r="C29" s="440"/>
      <c r="D29" s="592"/>
      <c r="E29" s="592"/>
      <c r="F29" s="592"/>
      <c r="G29" s="592"/>
      <c r="H29" s="592"/>
      <c r="I29" s="592"/>
      <c r="J29" s="592"/>
      <c r="K29" s="592"/>
    </row>
    <row r="30" spans="2:11" x14ac:dyDescent="0.2">
      <c r="B30" s="89"/>
      <c r="C30" s="440"/>
      <c r="D30" s="592"/>
      <c r="E30" s="592"/>
      <c r="F30" s="592"/>
      <c r="G30" s="592"/>
      <c r="H30" s="592"/>
      <c r="I30" s="592"/>
      <c r="J30" s="592"/>
      <c r="K30" s="592"/>
    </row>
    <row r="31" spans="2:11" x14ac:dyDescent="0.2">
      <c r="B31" s="89"/>
      <c r="C31" s="440"/>
      <c r="D31" s="592"/>
      <c r="E31" s="592"/>
      <c r="F31" s="592"/>
      <c r="G31" s="592"/>
      <c r="H31" s="592"/>
      <c r="I31" s="592"/>
      <c r="J31" s="592"/>
      <c r="K31" s="592"/>
    </row>
    <row r="32" spans="2:11" x14ac:dyDescent="0.2">
      <c r="B32" s="90" t="s">
        <v>105</v>
      </c>
      <c r="C32" s="429">
        <f>SUM(C28:C31)</f>
        <v>3246.9269163225999</v>
      </c>
    </row>
    <row r="35" spans="2:18" x14ac:dyDescent="0.2">
      <c r="B35" s="155"/>
      <c r="C35" s="155"/>
      <c r="D35" s="155"/>
      <c r="E35" s="155"/>
      <c r="F35" s="155"/>
      <c r="G35" s="155"/>
      <c r="H35" s="155"/>
      <c r="I35" s="155"/>
      <c r="J35" s="155"/>
      <c r="K35" s="155"/>
      <c r="L35" s="155"/>
      <c r="M35" s="155"/>
      <c r="N35" s="155"/>
      <c r="O35" s="155"/>
      <c r="P35" s="155"/>
      <c r="Q35" s="155"/>
      <c r="R35" s="155"/>
    </row>
  </sheetData>
  <mergeCells count="7">
    <mergeCell ref="B5:C5"/>
    <mergeCell ref="B9:C9"/>
    <mergeCell ref="D31:K31"/>
    <mergeCell ref="D27:K27"/>
    <mergeCell ref="D28:K28"/>
    <mergeCell ref="D29:K29"/>
    <mergeCell ref="D30:K30"/>
  </mergeCells>
  <phoneticPr fontId="36" type="noConversion"/>
  <pageMargins left="0.35433070866141736" right="0.35433070866141736" top="0.59055118110236227" bottom="0.59055118110236227" header="0.51181102362204722" footer="0.11811023622047245"/>
  <pageSetup paperSize="9" scale="76" fitToHeight="100" orientation="landscape" r:id="rId1"/>
  <headerFooter scaleWithDoc="0" alignWithMargins="0">
    <oddFooter>&amp;L&amp;8&amp;D&amp;C&amp;8&amp; Template: &amp;A
&amp;F&amp;R&amp;8&amp;P of &amp;N</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B1:F16"/>
  <sheetViews>
    <sheetView view="pageBreakPreview" zoomScaleNormal="100" zoomScaleSheetLayoutView="100" workbookViewId="0">
      <selection activeCell="D31" sqref="D31"/>
    </sheetView>
  </sheetViews>
  <sheetFormatPr defaultRowHeight="15" x14ac:dyDescent="0.2"/>
  <cols>
    <col min="1" max="1" width="14" style="147" customWidth="1"/>
    <col min="2" max="2" width="60.7109375" style="147" customWidth="1"/>
    <col min="3" max="3" width="15.7109375" style="147" customWidth="1"/>
    <col min="4" max="6" width="30.7109375" style="147" customWidth="1"/>
    <col min="7" max="16384" width="9.140625" style="147"/>
  </cols>
  <sheetData>
    <row r="1" spans="2:6" ht="22.5" customHeight="1" x14ac:dyDescent="0.3">
      <c r="B1" s="26" t="str">
        <f>Cover!C22</f>
        <v>Endeavour Energy</v>
      </c>
    </row>
    <row r="2" spans="2:6" ht="20.25" x14ac:dyDescent="0.3">
      <c r="B2" s="146" t="s">
        <v>53</v>
      </c>
      <c r="C2" s="148"/>
      <c r="D2" s="148"/>
    </row>
    <row r="3" spans="2:6" ht="18" customHeight="1" x14ac:dyDescent="0.3">
      <c r="B3" s="26" t="str">
        <f>Cover!C26</f>
        <v>2013-14</v>
      </c>
      <c r="C3" s="148"/>
      <c r="D3" s="148"/>
    </row>
    <row r="4" spans="2:6" ht="15.75" customHeight="1" x14ac:dyDescent="0.4">
      <c r="B4" s="149"/>
      <c r="C4" s="148"/>
      <c r="D4" s="148"/>
    </row>
    <row r="5" spans="2:6" ht="30" customHeight="1" x14ac:dyDescent="0.25">
      <c r="B5" s="599" t="s">
        <v>316</v>
      </c>
      <c r="C5" s="600"/>
      <c r="D5" s="296"/>
    </row>
    <row r="6" spans="2:6" ht="15.75" customHeight="1" x14ac:dyDescent="0.25">
      <c r="B6" s="354"/>
      <c r="C6" s="355"/>
      <c r="D6" s="296"/>
    </row>
    <row r="7" spans="2:6" ht="30" customHeight="1" x14ac:dyDescent="0.25">
      <c r="B7" s="597" t="s">
        <v>164</v>
      </c>
      <c r="C7" s="598"/>
      <c r="D7" s="148"/>
    </row>
    <row r="8" spans="2:6" ht="15.75" customHeight="1" x14ac:dyDescent="0.4">
      <c r="B8" s="149"/>
      <c r="C8" s="148"/>
      <c r="D8" s="148"/>
    </row>
    <row r="9" spans="2:6" ht="15.75" customHeight="1" x14ac:dyDescent="0.25">
      <c r="B9" s="341" t="s">
        <v>299</v>
      </c>
      <c r="C9" s="296"/>
      <c r="D9" s="296"/>
    </row>
    <row r="10" spans="2:6" ht="15.75" customHeight="1" x14ac:dyDescent="0.4">
      <c r="B10" s="297"/>
      <c r="C10" s="296"/>
      <c r="D10" s="296"/>
    </row>
    <row r="11" spans="2:6" s="150" customFormat="1" ht="51" x14ac:dyDescent="0.25">
      <c r="B11" s="168" t="s">
        <v>67</v>
      </c>
      <c r="C11" s="387" t="s">
        <v>320</v>
      </c>
      <c r="D11" s="148"/>
      <c r="E11" s="148"/>
      <c r="F11" s="148"/>
    </row>
    <row r="12" spans="2:6" x14ac:dyDescent="0.2">
      <c r="B12" s="169" t="s">
        <v>403</v>
      </c>
      <c r="C12" s="441">
        <v>0</v>
      </c>
      <c r="D12" s="170"/>
      <c r="E12" s="170"/>
      <c r="F12" s="170"/>
    </row>
    <row r="13" spans="2:6" x14ac:dyDescent="0.2">
      <c r="B13" s="169" t="s">
        <v>404</v>
      </c>
      <c r="C13" s="441">
        <v>94431.525659999999</v>
      </c>
      <c r="D13" s="170"/>
      <c r="E13" s="170"/>
      <c r="F13" s="170"/>
    </row>
    <row r="14" spans="2:6" x14ac:dyDescent="0.2">
      <c r="B14" s="169"/>
      <c r="C14" s="441"/>
      <c r="D14" s="170"/>
      <c r="E14" s="170"/>
      <c r="F14" s="170"/>
    </row>
    <row r="15" spans="2:6" x14ac:dyDescent="0.2">
      <c r="B15" s="169"/>
      <c r="C15" s="441"/>
      <c r="D15" s="170"/>
      <c r="E15" s="170"/>
      <c r="F15" s="170"/>
    </row>
    <row r="16" spans="2:6" x14ac:dyDescent="0.2">
      <c r="B16" s="171" t="s">
        <v>300</v>
      </c>
      <c r="C16" s="442">
        <f>SUM(C12:C15)</f>
        <v>94431.525659999999</v>
      </c>
      <c r="D16" s="170"/>
      <c r="E16" s="170"/>
      <c r="F16" s="170"/>
    </row>
  </sheetData>
  <mergeCells count="2">
    <mergeCell ref="B7:C7"/>
    <mergeCell ref="B5:C5"/>
  </mergeCells>
  <phoneticPr fontId="36" type="noConversion"/>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
&amp;F&amp;R&amp;8&amp;P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K24"/>
  <sheetViews>
    <sheetView view="pageBreakPreview" zoomScaleNormal="100" zoomScaleSheetLayoutView="100" workbookViewId="0">
      <selection activeCell="C19" sqref="C19"/>
    </sheetView>
  </sheetViews>
  <sheetFormatPr defaultColWidth="8.85546875" defaultRowHeight="12.75" x14ac:dyDescent="0.2"/>
  <cols>
    <col min="1" max="1" width="13.5703125" style="91" customWidth="1"/>
    <col min="2" max="2" width="43.7109375" style="91" customWidth="1"/>
    <col min="3" max="6" width="15.7109375" style="91" customWidth="1"/>
    <col min="7" max="7" width="11.7109375" style="91" customWidth="1"/>
    <col min="8" max="8" width="19.7109375" style="91" customWidth="1"/>
    <col min="9" max="13" width="2.140625" style="91" customWidth="1"/>
    <col min="14" max="16384" width="8.85546875" style="91"/>
  </cols>
  <sheetData>
    <row r="1" spans="1:11" ht="20.25" x14ac:dyDescent="0.3">
      <c r="B1" s="26" t="str">
        <f>Cover!C22</f>
        <v>Endeavour Energy</v>
      </c>
      <c r="E1" s="92"/>
    </row>
    <row r="2" spans="1:11" ht="20.25" x14ac:dyDescent="0.3">
      <c r="B2" s="78" t="s">
        <v>11</v>
      </c>
      <c r="E2" s="92"/>
    </row>
    <row r="3" spans="1:11" ht="20.25" x14ac:dyDescent="0.3">
      <c r="B3" s="26" t="str">
        <f>Cover!C26</f>
        <v>2013-14</v>
      </c>
      <c r="E3" s="92"/>
    </row>
    <row r="4" spans="1:11" ht="20.25" x14ac:dyDescent="0.3">
      <c r="B4" s="79"/>
      <c r="E4" s="92"/>
    </row>
    <row r="5" spans="1:11" ht="18" x14ac:dyDescent="0.2">
      <c r="B5" s="151" t="s">
        <v>12</v>
      </c>
      <c r="E5" s="92"/>
      <c r="F5" s="302"/>
    </row>
    <row r="6" spans="1:11" ht="18" x14ac:dyDescent="0.2">
      <c r="B6" s="151"/>
      <c r="E6" s="92"/>
      <c r="F6" s="302"/>
      <c r="G6" s="346"/>
    </row>
    <row r="7" spans="1:11" s="298" customFormat="1" ht="69" customHeight="1" x14ac:dyDescent="0.2">
      <c r="A7" s="302"/>
      <c r="B7" s="606" t="s">
        <v>256</v>
      </c>
      <c r="C7" s="607"/>
      <c r="D7" s="608"/>
      <c r="E7" s="304"/>
      <c r="F7" s="302"/>
      <c r="G7" s="347"/>
      <c r="H7" s="303"/>
      <c r="I7" s="303"/>
      <c r="J7" s="303"/>
      <c r="K7" s="301"/>
    </row>
    <row r="8" spans="1:11" s="298" customFormat="1" ht="18" x14ac:dyDescent="0.2">
      <c r="B8" s="300"/>
      <c r="E8" s="299"/>
      <c r="F8" s="302"/>
    </row>
    <row r="9" spans="1:11" ht="15.75" x14ac:dyDescent="0.25">
      <c r="B9" s="82" t="s">
        <v>13</v>
      </c>
      <c r="F9" s="394"/>
      <c r="G9" s="394"/>
      <c r="H9" s="395"/>
    </row>
    <row r="10" spans="1:11" ht="15.75" x14ac:dyDescent="0.25">
      <c r="B10" s="82"/>
      <c r="C10" s="93"/>
      <c r="D10" s="93"/>
      <c r="E10" s="93"/>
      <c r="F10" s="395"/>
      <c r="G10" s="395"/>
      <c r="H10" s="395"/>
    </row>
    <row r="11" spans="1:11" ht="17.25" customHeight="1" x14ac:dyDescent="0.2">
      <c r="B11" s="609" t="s">
        <v>117</v>
      </c>
      <c r="C11" s="612" t="s">
        <v>66</v>
      </c>
      <c r="D11" s="613"/>
      <c r="E11" s="614"/>
      <c r="F11" s="396"/>
      <c r="G11" s="397"/>
      <c r="H11" s="397"/>
      <c r="I11" s="94"/>
      <c r="J11" s="95"/>
    </row>
    <row r="12" spans="1:11" ht="16.5" customHeight="1" x14ac:dyDescent="0.2">
      <c r="B12" s="610"/>
      <c r="C12" s="612" t="str">
        <f>B3</f>
        <v>2013-14</v>
      </c>
      <c r="D12" s="615"/>
      <c r="E12" s="616"/>
      <c r="F12" s="396"/>
      <c r="G12" s="397"/>
      <c r="H12" s="397"/>
      <c r="I12" s="96"/>
      <c r="J12" s="95"/>
    </row>
    <row r="13" spans="1:11" ht="38.25" x14ac:dyDescent="0.2">
      <c r="B13" s="611"/>
      <c r="C13" s="97" t="s">
        <v>133</v>
      </c>
      <c r="D13" s="97" t="s">
        <v>134</v>
      </c>
      <c r="E13" s="97" t="s">
        <v>135</v>
      </c>
      <c r="F13" s="396"/>
      <c r="G13" s="397"/>
      <c r="H13" s="397"/>
      <c r="I13" s="96"/>
      <c r="J13" s="95"/>
    </row>
    <row r="14" spans="1:11" ht="15" x14ac:dyDescent="0.2">
      <c r="B14" s="98" t="s">
        <v>379</v>
      </c>
      <c r="C14" s="428">
        <f>117669/1000</f>
        <v>117.669</v>
      </c>
      <c r="D14" s="428">
        <f>9600/1000</f>
        <v>9.6</v>
      </c>
      <c r="E14" s="437">
        <f t="shared" ref="E14:E15" si="0">SUM(C14:D14)</f>
        <v>127.26899999999999</v>
      </c>
      <c r="F14" s="398"/>
      <c r="G14" s="398"/>
      <c r="H14" s="398"/>
      <c r="I14" s="77"/>
      <c r="J14" s="77"/>
    </row>
    <row r="15" spans="1:11" ht="15" x14ac:dyDescent="0.2">
      <c r="B15" s="98" t="s">
        <v>380</v>
      </c>
      <c r="C15" s="428">
        <f>17420/1000</f>
        <v>17.420000000000002</v>
      </c>
      <c r="D15" s="428">
        <f>28671/1000</f>
        <v>28.670999999999999</v>
      </c>
      <c r="E15" s="437">
        <f t="shared" si="0"/>
        <v>46.091000000000001</v>
      </c>
      <c r="F15" s="398"/>
      <c r="G15" s="398"/>
      <c r="H15" s="398"/>
      <c r="I15" s="77"/>
      <c r="J15" s="77"/>
    </row>
    <row r="16" spans="1:11" ht="15" x14ac:dyDescent="0.2">
      <c r="B16" s="99" t="s">
        <v>105</v>
      </c>
      <c r="C16" s="427">
        <f>SUM(C14:C15)</f>
        <v>135.089</v>
      </c>
      <c r="D16" s="427">
        <f>SUM(D14:D15)</f>
        <v>38.271000000000001</v>
      </c>
      <c r="E16" s="427">
        <f>SUM(E14:E15)</f>
        <v>173.35999999999999</v>
      </c>
      <c r="F16" s="398"/>
      <c r="G16" s="398"/>
      <c r="H16" s="398"/>
      <c r="I16" s="77"/>
      <c r="J16" s="77"/>
    </row>
    <row r="17" spans="2:9" ht="15.75" x14ac:dyDescent="0.2">
      <c r="B17" s="100"/>
      <c r="C17" s="101"/>
      <c r="D17" s="101"/>
      <c r="E17" s="101"/>
      <c r="F17" s="399"/>
      <c r="G17" s="399"/>
      <c r="H17" s="399"/>
      <c r="I17" s="77"/>
    </row>
    <row r="18" spans="2:9" ht="15.75" x14ac:dyDescent="0.25">
      <c r="B18" s="82" t="s">
        <v>160</v>
      </c>
      <c r="C18" s="93"/>
      <c r="D18" s="93"/>
      <c r="E18" s="93"/>
      <c r="F18" s="395"/>
      <c r="G18" s="394"/>
      <c r="H18" s="394"/>
    </row>
    <row r="19" spans="2:9" ht="15.75" x14ac:dyDescent="0.25">
      <c r="B19" s="82"/>
      <c r="C19" s="93"/>
      <c r="D19" s="93"/>
      <c r="E19" s="93"/>
      <c r="F19" s="93"/>
    </row>
    <row r="20" spans="2:9" x14ac:dyDescent="0.2">
      <c r="B20" s="601" t="s">
        <v>117</v>
      </c>
      <c r="C20" s="603" t="s">
        <v>105</v>
      </c>
      <c r="D20" s="604"/>
      <c r="E20" s="604"/>
      <c r="F20" s="605"/>
    </row>
    <row r="21" spans="2:9" ht="25.5" x14ac:dyDescent="0.2">
      <c r="B21" s="602"/>
      <c r="C21" s="97" t="s">
        <v>321</v>
      </c>
      <c r="D21" s="97" t="s">
        <v>322</v>
      </c>
      <c r="E21" s="97" t="s">
        <v>14</v>
      </c>
      <c r="F21" s="97" t="s">
        <v>15</v>
      </c>
    </row>
    <row r="22" spans="2:9" x14ac:dyDescent="0.2">
      <c r="B22" s="434" t="s">
        <v>418</v>
      </c>
      <c r="C22" s="98"/>
      <c r="D22" s="98"/>
      <c r="E22" s="76">
        <v>0</v>
      </c>
      <c r="F22" s="98"/>
    </row>
    <row r="23" spans="2:9" x14ac:dyDescent="0.2">
      <c r="B23" s="102" t="s">
        <v>105</v>
      </c>
      <c r="C23" s="76">
        <v>0</v>
      </c>
      <c r="D23" s="76">
        <v>0</v>
      </c>
      <c r="E23" s="76">
        <v>0</v>
      </c>
      <c r="F23" s="103"/>
    </row>
    <row r="24" spans="2:9" ht="15" x14ac:dyDescent="0.2">
      <c r="C24" s="104"/>
      <c r="E24" s="105"/>
    </row>
  </sheetData>
  <mergeCells count="6">
    <mergeCell ref="B20:B21"/>
    <mergeCell ref="C20:F20"/>
    <mergeCell ref="B7:D7"/>
    <mergeCell ref="B11:B13"/>
    <mergeCell ref="C11:E11"/>
    <mergeCell ref="C12:E12"/>
  </mergeCells>
  <phoneticPr fontId="36" type="noConversion"/>
  <pageMargins left="0.35433070866141736" right="0.35433070866141736" top="0.59055118110236227" bottom="0.59055118110236227" header="0.51181102362204722" footer="0.11811023622047245"/>
  <pageSetup paperSize="9" scale="87" fitToHeight="100" orientation="landscape" r:id="rId1"/>
  <headerFooter scaleWithDoc="0" alignWithMargins="0">
    <oddFooter>&amp;L&amp;8&amp;D&amp;C&amp;8&amp; Template: &amp;A
&amp;F&amp;R&amp;8&amp;P of &amp;N</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02"/>
  <sheetViews>
    <sheetView showGridLines="0" view="pageBreakPreview" zoomScaleNormal="100" zoomScaleSheetLayoutView="100" workbookViewId="0">
      <selection activeCell="C105" sqref="C105"/>
    </sheetView>
  </sheetViews>
  <sheetFormatPr defaultColWidth="8.85546875" defaultRowHeight="12.75" x14ac:dyDescent="0.2"/>
  <cols>
    <col min="1" max="1" width="12.28515625" style="2" customWidth="1"/>
    <col min="2" max="2" width="61.42578125" style="2" customWidth="1"/>
    <col min="3" max="8" width="20" style="2" customWidth="1"/>
    <col min="9" max="9" width="15.7109375" style="2" customWidth="1"/>
    <col min="10" max="10" width="7.140625" style="2" customWidth="1"/>
    <col min="11" max="20" width="10.7109375" style="2" customWidth="1"/>
    <col min="21" max="16384" width="8.85546875" style="2"/>
  </cols>
  <sheetData>
    <row r="1" spans="1:256" ht="20.25" x14ac:dyDescent="0.3">
      <c r="B1" s="26" t="str">
        <f>Cover!C22</f>
        <v>Endeavour Energy</v>
      </c>
      <c r="C1" s="106"/>
      <c r="D1" s="106"/>
      <c r="E1" s="106"/>
      <c r="F1" s="106"/>
      <c r="G1" s="106"/>
    </row>
    <row r="2" spans="1:256" ht="20.25" x14ac:dyDescent="0.2">
      <c r="B2" s="626" t="s">
        <v>16</v>
      </c>
      <c r="C2" s="626"/>
      <c r="D2" s="626"/>
      <c r="E2" s="626"/>
      <c r="F2" s="626"/>
      <c r="G2" s="626"/>
    </row>
    <row r="3" spans="1:256" ht="20.25" x14ac:dyDescent="0.3">
      <c r="B3" s="26" t="str">
        <f>Cover!C26</f>
        <v>2013-14</v>
      </c>
      <c r="C3" s="107"/>
      <c r="D3" s="107"/>
      <c r="E3" s="107"/>
      <c r="F3" s="107"/>
      <c r="G3" s="107"/>
    </row>
    <row r="4" spans="1:256" ht="20.25" x14ac:dyDescent="0.3">
      <c r="B4" s="26"/>
      <c r="C4" s="107"/>
      <c r="D4" s="107"/>
      <c r="E4" s="107"/>
      <c r="F4" s="107"/>
      <c r="G4" s="107"/>
    </row>
    <row r="5" spans="1:256" s="108" customFormat="1" ht="18" customHeight="1" x14ac:dyDescent="0.2">
      <c r="A5" s="107"/>
      <c r="B5" s="152" t="s">
        <v>17</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row>
    <row r="6" spans="1:256" s="108" customFormat="1" ht="18" customHeight="1" x14ac:dyDescent="0.25">
      <c r="A6" s="107"/>
      <c r="B6" s="110"/>
      <c r="C6" s="111"/>
      <c r="D6" s="111"/>
      <c r="E6" s="109"/>
      <c r="F6" s="111"/>
      <c r="G6" s="111"/>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108" customFormat="1" ht="57" customHeight="1" x14ac:dyDescent="0.2">
      <c r="A7" s="309"/>
      <c r="B7" s="643" t="s">
        <v>257</v>
      </c>
      <c r="C7" s="644"/>
      <c r="D7" s="645"/>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6"/>
      <c r="CH7" s="306"/>
      <c r="CI7" s="306"/>
      <c r="CJ7" s="306"/>
      <c r="CK7" s="306"/>
      <c r="CL7" s="306"/>
      <c r="CM7" s="306"/>
      <c r="CN7" s="306"/>
      <c r="CO7" s="306"/>
      <c r="CP7" s="306"/>
      <c r="CQ7" s="306"/>
      <c r="CR7" s="306"/>
      <c r="CS7" s="306"/>
      <c r="CT7" s="306"/>
      <c r="CU7" s="306"/>
      <c r="CV7" s="306"/>
      <c r="CW7" s="306"/>
      <c r="CX7" s="306"/>
      <c r="CY7" s="306"/>
      <c r="CZ7" s="306"/>
      <c r="DA7" s="306"/>
      <c r="DB7" s="306"/>
      <c r="DC7" s="306"/>
      <c r="DD7" s="306"/>
      <c r="DE7" s="306"/>
      <c r="DF7" s="306"/>
      <c r="DG7" s="306"/>
      <c r="DH7" s="306"/>
      <c r="DI7" s="306"/>
      <c r="DJ7" s="306"/>
      <c r="DK7" s="306"/>
      <c r="DL7" s="306"/>
      <c r="DM7" s="306"/>
      <c r="DN7" s="306"/>
      <c r="DO7" s="306"/>
      <c r="DP7" s="306"/>
      <c r="DQ7" s="306"/>
      <c r="DR7" s="306"/>
      <c r="DS7" s="306"/>
      <c r="DT7" s="306"/>
      <c r="DU7" s="306"/>
      <c r="DV7" s="306"/>
      <c r="DW7" s="306"/>
      <c r="DX7" s="306"/>
      <c r="DY7" s="306"/>
      <c r="DZ7" s="306"/>
      <c r="EA7" s="306"/>
      <c r="EB7" s="306"/>
      <c r="EC7" s="306"/>
      <c r="ED7" s="306"/>
      <c r="EE7" s="306"/>
      <c r="EF7" s="306"/>
      <c r="EG7" s="306"/>
      <c r="EH7" s="306"/>
      <c r="EI7" s="306"/>
      <c r="EJ7" s="306"/>
      <c r="EK7" s="306"/>
      <c r="EL7" s="306"/>
      <c r="EM7" s="306"/>
      <c r="EN7" s="306"/>
      <c r="EO7" s="306"/>
      <c r="EP7" s="306"/>
      <c r="EQ7" s="306"/>
      <c r="ER7" s="306"/>
      <c r="ES7" s="306"/>
      <c r="ET7" s="306"/>
      <c r="EU7" s="306"/>
      <c r="EV7" s="306"/>
      <c r="EW7" s="306"/>
      <c r="EX7" s="306"/>
      <c r="EY7" s="306"/>
      <c r="EZ7" s="306"/>
      <c r="FA7" s="306"/>
      <c r="FB7" s="306"/>
      <c r="FC7" s="306"/>
      <c r="FD7" s="306"/>
      <c r="FE7" s="306"/>
      <c r="FF7" s="306"/>
      <c r="FG7" s="306"/>
      <c r="FH7" s="306"/>
      <c r="FI7" s="306"/>
      <c r="FJ7" s="310"/>
      <c r="FK7" s="310"/>
      <c r="FL7" s="310"/>
      <c r="FM7" s="310"/>
      <c r="FN7" s="310"/>
      <c r="FO7" s="310"/>
      <c r="FP7" s="310"/>
      <c r="FQ7" s="310"/>
      <c r="FR7" s="310"/>
      <c r="FS7" s="310"/>
      <c r="FT7" s="310"/>
      <c r="FU7" s="310"/>
      <c r="FV7" s="310"/>
      <c r="FW7" s="310"/>
      <c r="FX7" s="310"/>
      <c r="FY7" s="310"/>
      <c r="FZ7" s="310"/>
      <c r="GA7" s="310"/>
      <c r="GB7" s="310"/>
      <c r="GC7" s="310"/>
      <c r="GD7" s="310"/>
      <c r="GE7" s="310"/>
      <c r="GF7" s="310"/>
      <c r="GG7" s="310"/>
      <c r="GH7" s="310"/>
      <c r="GI7" s="310"/>
      <c r="GJ7" s="310"/>
      <c r="GK7" s="310"/>
      <c r="GL7" s="310"/>
      <c r="GM7" s="310"/>
      <c r="GN7" s="310"/>
      <c r="GO7" s="310"/>
      <c r="GP7" s="310"/>
      <c r="GQ7" s="310"/>
      <c r="GR7" s="310"/>
      <c r="GS7" s="310"/>
      <c r="GT7" s="310"/>
      <c r="GU7" s="310"/>
      <c r="GV7" s="310"/>
      <c r="GW7" s="310"/>
      <c r="GX7" s="310"/>
      <c r="GY7" s="310"/>
      <c r="GZ7" s="310"/>
      <c r="HA7" s="310"/>
      <c r="HB7" s="310"/>
      <c r="HC7" s="310"/>
      <c r="HD7" s="310"/>
      <c r="HE7" s="310"/>
      <c r="HF7" s="310"/>
      <c r="HG7" s="310"/>
      <c r="HH7" s="310"/>
      <c r="HI7" s="310"/>
      <c r="HJ7" s="310"/>
      <c r="HK7" s="310"/>
      <c r="HL7" s="310"/>
      <c r="HM7" s="310"/>
      <c r="HN7" s="310"/>
      <c r="HO7" s="310"/>
      <c r="HP7" s="310"/>
      <c r="HQ7" s="310"/>
      <c r="HR7" s="310"/>
      <c r="HS7" s="310"/>
      <c r="HT7" s="310"/>
      <c r="HU7" s="310"/>
      <c r="HV7" s="310"/>
      <c r="HW7" s="310"/>
      <c r="HX7" s="310"/>
      <c r="HY7" s="310"/>
      <c r="HZ7" s="310"/>
      <c r="IA7" s="310"/>
      <c r="IB7" s="310"/>
      <c r="IC7" s="310"/>
      <c r="ID7" s="310"/>
      <c r="IE7" s="310"/>
      <c r="IF7" s="310"/>
      <c r="IG7" s="310"/>
      <c r="IH7" s="310"/>
      <c r="II7" s="310"/>
      <c r="IJ7" s="310"/>
      <c r="IK7" s="310"/>
      <c r="IL7" s="310"/>
      <c r="IM7" s="310"/>
      <c r="IN7" s="310"/>
      <c r="IO7" s="310"/>
      <c r="IP7" s="310"/>
      <c r="IQ7" s="310"/>
      <c r="IR7" s="310"/>
      <c r="IS7" s="310"/>
      <c r="IT7" s="310"/>
      <c r="IU7" s="310"/>
      <c r="IV7" s="310"/>
    </row>
    <row r="8" spans="1:256" ht="25.5" customHeight="1" x14ac:dyDescent="0.25">
      <c r="A8" s="309"/>
      <c r="B8" s="312"/>
      <c r="C8" s="313"/>
      <c r="D8" s="313"/>
      <c r="E8" s="311"/>
      <c r="F8" s="313"/>
      <c r="G8" s="313"/>
      <c r="H8" s="310"/>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6"/>
      <c r="CH8" s="306"/>
      <c r="CI8" s="306"/>
      <c r="CJ8" s="306"/>
      <c r="CK8" s="306"/>
      <c r="CL8" s="306"/>
      <c r="CM8" s="306"/>
      <c r="CN8" s="306"/>
      <c r="CO8" s="306"/>
      <c r="CP8" s="306"/>
      <c r="CQ8" s="306"/>
      <c r="CR8" s="306"/>
      <c r="CS8" s="306"/>
      <c r="CT8" s="306"/>
      <c r="CU8" s="306"/>
      <c r="CV8" s="306"/>
      <c r="CW8" s="306"/>
      <c r="CX8" s="306"/>
      <c r="CY8" s="306"/>
      <c r="CZ8" s="306"/>
      <c r="DA8" s="306"/>
      <c r="DB8" s="306"/>
      <c r="DC8" s="306"/>
      <c r="DD8" s="306"/>
      <c r="DE8" s="306"/>
      <c r="DF8" s="306"/>
      <c r="DG8" s="306"/>
      <c r="DH8" s="306"/>
      <c r="DI8" s="306"/>
      <c r="DJ8" s="306"/>
      <c r="DK8" s="306"/>
      <c r="DL8" s="306"/>
      <c r="DM8" s="306"/>
      <c r="DN8" s="306"/>
      <c r="DO8" s="306"/>
      <c r="DP8" s="306"/>
      <c r="DQ8" s="306"/>
      <c r="DR8" s="306"/>
      <c r="DS8" s="306"/>
      <c r="DT8" s="306"/>
      <c r="DU8" s="306"/>
      <c r="DV8" s="306"/>
      <c r="DW8" s="306"/>
      <c r="DX8" s="306"/>
      <c r="DY8" s="306"/>
      <c r="DZ8" s="306"/>
      <c r="EA8" s="306"/>
      <c r="EB8" s="306"/>
      <c r="EC8" s="306"/>
      <c r="ED8" s="306"/>
      <c r="EE8" s="306"/>
      <c r="EF8" s="306"/>
      <c r="EG8" s="306"/>
      <c r="EH8" s="306"/>
      <c r="EI8" s="306"/>
      <c r="EJ8" s="306"/>
      <c r="EK8" s="306"/>
      <c r="EL8" s="306"/>
      <c r="EM8" s="306"/>
      <c r="EN8" s="306"/>
      <c r="EO8" s="306"/>
      <c r="EP8" s="306"/>
      <c r="EQ8" s="306"/>
      <c r="ER8" s="306"/>
      <c r="ES8" s="306"/>
      <c r="ET8" s="306"/>
      <c r="EU8" s="306"/>
      <c r="EV8" s="306"/>
      <c r="EW8" s="306"/>
      <c r="EX8" s="306"/>
      <c r="EY8" s="306"/>
      <c r="EZ8" s="306"/>
      <c r="FA8" s="306"/>
      <c r="FB8" s="306"/>
      <c r="FC8" s="306"/>
      <c r="FD8" s="306"/>
      <c r="FE8" s="306"/>
      <c r="FF8" s="306"/>
      <c r="FG8" s="306"/>
      <c r="FH8" s="306"/>
      <c r="FI8" s="306"/>
      <c r="FJ8" s="306"/>
      <c r="FK8" s="306"/>
      <c r="FL8" s="306"/>
      <c r="FM8" s="306"/>
      <c r="FN8" s="306"/>
      <c r="FO8" s="306"/>
      <c r="FP8" s="306"/>
      <c r="FQ8" s="306"/>
      <c r="FR8" s="306"/>
      <c r="FS8" s="306"/>
      <c r="FT8" s="306"/>
      <c r="FU8" s="306"/>
      <c r="FV8" s="306"/>
      <c r="FW8" s="306"/>
      <c r="FX8" s="306"/>
      <c r="FY8" s="306"/>
      <c r="FZ8" s="306"/>
      <c r="GA8" s="306"/>
      <c r="GB8" s="306"/>
      <c r="GC8" s="306"/>
      <c r="GD8" s="306"/>
      <c r="GE8" s="306"/>
      <c r="GF8" s="306"/>
      <c r="GG8" s="306"/>
      <c r="GH8" s="306"/>
      <c r="GI8" s="306"/>
      <c r="GJ8" s="306"/>
      <c r="GK8" s="306"/>
      <c r="GL8" s="306"/>
      <c r="GM8" s="306"/>
      <c r="GN8" s="306"/>
      <c r="GO8" s="306"/>
      <c r="GP8" s="306"/>
      <c r="GQ8" s="306"/>
      <c r="GR8" s="306"/>
      <c r="GS8" s="306"/>
      <c r="GT8" s="306"/>
      <c r="GU8" s="306"/>
      <c r="GV8" s="306"/>
      <c r="GW8" s="306"/>
      <c r="GX8" s="306"/>
      <c r="GY8" s="306"/>
      <c r="GZ8" s="306"/>
      <c r="HA8" s="306"/>
      <c r="HB8" s="306"/>
      <c r="HC8" s="306"/>
      <c r="HD8" s="306"/>
      <c r="HE8" s="306"/>
      <c r="HF8" s="306"/>
      <c r="HG8" s="306"/>
      <c r="HH8" s="306"/>
      <c r="HI8" s="306"/>
      <c r="HJ8" s="306"/>
      <c r="HK8" s="306"/>
      <c r="HL8" s="306"/>
      <c r="HM8" s="306"/>
      <c r="HN8" s="306"/>
      <c r="HO8" s="306"/>
      <c r="HP8" s="306"/>
      <c r="HQ8" s="306"/>
      <c r="HR8" s="306"/>
      <c r="HS8" s="306"/>
      <c r="HT8" s="306"/>
      <c r="HU8" s="306"/>
      <c r="HV8" s="306"/>
      <c r="HW8" s="306"/>
      <c r="HX8" s="306"/>
      <c r="HY8" s="306"/>
      <c r="HZ8" s="306"/>
      <c r="IA8" s="306"/>
      <c r="IB8" s="306"/>
      <c r="IC8" s="306"/>
      <c r="ID8" s="306"/>
      <c r="IE8" s="306"/>
      <c r="IF8" s="306"/>
      <c r="IG8" s="306"/>
      <c r="IH8" s="306"/>
      <c r="II8" s="306"/>
      <c r="IJ8" s="306"/>
      <c r="IK8" s="306"/>
      <c r="IL8" s="306"/>
      <c r="IM8" s="306"/>
      <c r="IN8" s="306"/>
      <c r="IO8" s="306"/>
      <c r="IP8" s="306"/>
      <c r="IQ8" s="306"/>
      <c r="IR8" s="306"/>
      <c r="IS8" s="306"/>
      <c r="IT8" s="306"/>
      <c r="IU8" s="306"/>
      <c r="IV8" s="306"/>
    </row>
    <row r="9" spans="1:256" ht="41.25" customHeight="1" x14ac:dyDescent="0.25">
      <c r="A9" s="309"/>
      <c r="B9" s="640" t="s">
        <v>52</v>
      </c>
      <c r="C9" s="641"/>
      <c r="D9" s="642"/>
      <c r="E9" s="313"/>
      <c r="F9" s="313"/>
      <c r="G9" s="313"/>
      <c r="H9" s="313"/>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6"/>
      <c r="CH9" s="306"/>
      <c r="CI9" s="306"/>
      <c r="CJ9" s="306"/>
      <c r="CK9" s="306"/>
      <c r="CL9" s="306"/>
      <c r="CM9" s="306"/>
      <c r="CN9" s="306"/>
      <c r="CO9" s="306"/>
      <c r="CP9" s="306"/>
      <c r="CQ9" s="306"/>
      <c r="CR9" s="306"/>
      <c r="CS9" s="306"/>
      <c r="CT9" s="306"/>
      <c r="CU9" s="306"/>
      <c r="CV9" s="306"/>
      <c r="CW9" s="306"/>
      <c r="CX9" s="306"/>
      <c r="CY9" s="306"/>
      <c r="CZ9" s="306"/>
      <c r="DA9" s="306"/>
      <c r="DB9" s="306"/>
      <c r="DC9" s="306"/>
      <c r="DD9" s="306"/>
      <c r="DE9" s="306"/>
      <c r="DF9" s="306"/>
      <c r="DG9" s="306"/>
      <c r="DH9" s="306"/>
      <c r="DI9" s="306"/>
      <c r="DJ9" s="306"/>
      <c r="DK9" s="306"/>
      <c r="DL9" s="306"/>
      <c r="DM9" s="306"/>
      <c r="DN9" s="306"/>
      <c r="DO9" s="306"/>
      <c r="DP9" s="306"/>
      <c r="DQ9" s="306"/>
      <c r="DR9" s="306"/>
      <c r="DS9" s="306"/>
      <c r="DT9" s="306"/>
      <c r="DU9" s="306"/>
      <c r="DV9" s="306"/>
      <c r="DW9" s="306"/>
      <c r="DX9" s="306"/>
      <c r="DY9" s="306"/>
      <c r="DZ9" s="306"/>
      <c r="EA9" s="306"/>
      <c r="EB9" s="306"/>
      <c r="EC9" s="306"/>
      <c r="ED9" s="306"/>
      <c r="EE9" s="306"/>
      <c r="EF9" s="306"/>
      <c r="EG9" s="306"/>
      <c r="EH9" s="306"/>
      <c r="EI9" s="306"/>
      <c r="EJ9" s="306"/>
      <c r="EK9" s="306"/>
      <c r="EL9" s="306"/>
      <c r="EM9" s="306"/>
      <c r="EN9" s="306"/>
      <c r="EO9" s="306"/>
      <c r="EP9" s="306"/>
      <c r="EQ9" s="306"/>
      <c r="ER9" s="306"/>
      <c r="ES9" s="306"/>
      <c r="ET9" s="306"/>
      <c r="EU9" s="306"/>
      <c r="EV9" s="306"/>
      <c r="EW9" s="306"/>
      <c r="EX9" s="306"/>
      <c r="EY9" s="306"/>
      <c r="EZ9" s="306"/>
      <c r="FA9" s="306"/>
      <c r="FB9" s="306"/>
      <c r="FC9" s="306"/>
      <c r="FD9" s="306"/>
      <c r="FE9" s="306"/>
      <c r="FF9" s="306"/>
      <c r="FG9" s="306"/>
      <c r="FH9" s="306"/>
      <c r="FI9" s="306"/>
      <c r="FJ9" s="306"/>
      <c r="FK9" s="306"/>
      <c r="FL9" s="306"/>
      <c r="FM9" s="306"/>
      <c r="FN9" s="306"/>
      <c r="FO9" s="306"/>
      <c r="FP9" s="306"/>
      <c r="FQ9" s="306"/>
      <c r="FR9" s="306"/>
      <c r="FS9" s="306"/>
      <c r="FT9" s="306"/>
      <c r="FU9" s="306"/>
      <c r="FV9" s="306"/>
      <c r="FW9" s="306"/>
      <c r="FX9" s="306"/>
      <c r="FY9" s="306"/>
      <c r="FZ9" s="306"/>
      <c r="GA9" s="306"/>
      <c r="GB9" s="306"/>
      <c r="GC9" s="306"/>
      <c r="GD9" s="306"/>
      <c r="GE9" s="306"/>
      <c r="GF9" s="306"/>
      <c r="GG9" s="306"/>
      <c r="GH9" s="306"/>
      <c r="GI9" s="306"/>
      <c r="GJ9" s="306"/>
      <c r="GK9" s="306"/>
      <c r="GL9" s="306"/>
      <c r="GM9" s="306"/>
      <c r="GN9" s="306"/>
      <c r="GO9" s="306"/>
      <c r="GP9" s="306"/>
      <c r="GQ9" s="306"/>
      <c r="GR9" s="306"/>
      <c r="GS9" s="306"/>
      <c r="GT9" s="306"/>
      <c r="GU9" s="306"/>
      <c r="GV9" s="306"/>
      <c r="GW9" s="306"/>
      <c r="GX9" s="306"/>
      <c r="GY9" s="306"/>
      <c r="GZ9" s="306"/>
      <c r="HA9" s="306"/>
      <c r="HB9" s="306"/>
      <c r="HC9" s="306"/>
      <c r="HD9" s="306"/>
      <c r="HE9" s="306"/>
      <c r="HF9" s="306"/>
      <c r="HG9" s="306"/>
      <c r="HH9" s="306"/>
      <c r="HI9" s="306"/>
      <c r="HJ9" s="306"/>
      <c r="HK9" s="306"/>
      <c r="HL9" s="306"/>
      <c r="HM9" s="306"/>
      <c r="HN9" s="306"/>
      <c r="HO9" s="306"/>
      <c r="HP9" s="306"/>
      <c r="HQ9" s="306"/>
      <c r="HR9" s="306"/>
      <c r="HS9" s="306"/>
      <c r="HT9" s="306"/>
      <c r="HU9" s="306"/>
      <c r="HV9" s="306"/>
      <c r="HW9" s="306"/>
      <c r="HX9" s="306"/>
      <c r="HY9" s="306"/>
      <c r="HZ9" s="306"/>
      <c r="IA9" s="306"/>
      <c r="IB9" s="306"/>
      <c r="IC9" s="306"/>
      <c r="ID9" s="306"/>
      <c r="IE9" s="306"/>
      <c r="IF9" s="306"/>
      <c r="IG9" s="306"/>
      <c r="IH9" s="306"/>
      <c r="II9" s="306"/>
      <c r="IJ9" s="306"/>
      <c r="IK9" s="306"/>
      <c r="IL9" s="306"/>
      <c r="IM9" s="306"/>
      <c r="IN9" s="306"/>
      <c r="IO9" s="306"/>
      <c r="IP9" s="306"/>
      <c r="IQ9" s="306"/>
      <c r="IR9" s="306"/>
      <c r="IS9" s="306"/>
      <c r="IT9" s="306"/>
      <c r="IU9" s="306"/>
      <c r="IV9" s="306"/>
    </row>
    <row r="10" spans="1:256" ht="63.75" x14ac:dyDescent="0.2">
      <c r="A10" s="309"/>
      <c r="B10" s="316" t="s">
        <v>120</v>
      </c>
      <c r="C10" s="646" t="s">
        <v>121</v>
      </c>
      <c r="D10" s="647"/>
      <c r="E10" s="314"/>
      <c r="F10" s="315"/>
      <c r="G10" s="315"/>
      <c r="H10" s="315"/>
      <c r="I10" s="315"/>
      <c r="J10" s="315"/>
      <c r="K10" s="315"/>
      <c r="L10" s="315"/>
      <c r="M10" s="31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c r="BW10" s="305"/>
      <c r="BX10" s="305"/>
      <c r="BY10" s="305"/>
      <c r="BZ10" s="305"/>
      <c r="CA10" s="305"/>
      <c r="CB10" s="305"/>
      <c r="CC10" s="305"/>
      <c r="CD10" s="305"/>
      <c r="CE10" s="305"/>
      <c r="CF10" s="305"/>
      <c r="CG10" s="305"/>
      <c r="CH10" s="305"/>
      <c r="CI10" s="305"/>
      <c r="CJ10" s="305"/>
      <c r="CK10" s="305"/>
      <c r="CL10" s="305"/>
      <c r="CM10" s="305"/>
      <c r="CN10" s="305"/>
      <c r="CO10" s="305"/>
      <c r="CP10" s="305"/>
      <c r="CQ10" s="305"/>
      <c r="CR10" s="305"/>
      <c r="CS10" s="305"/>
      <c r="CT10" s="305"/>
      <c r="CU10" s="305"/>
      <c r="CV10" s="305"/>
      <c r="CW10" s="305"/>
      <c r="CX10" s="305"/>
      <c r="CY10" s="305"/>
      <c r="CZ10" s="305"/>
      <c r="DA10" s="305"/>
      <c r="DB10" s="305"/>
      <c r="DC10" s="305"/>
      <c r="DD10" s="305"/>
      <c r="DE10" s="305"/>
      <c r="DF10" s="305"/>
      <c r="DG10" s="305"/>
      <c r="DH10" s="305"/>
      <c r="DI10" s="305"/>
      <c r="DJ10" s="305"/>
      <c r="DK10" s="305"/>
      <c r="DL10" s="305"/>
      <c r="DM10" s="305"/>
      <c r="DN10" s="305"/>
      <c r="DO10" s="305"/>
      <c r="DP10" s="305"/>
      <c r="DQ10" s="305"/>
      <c r="DR10" s="305"/>
      <c r="DS10" s="305"/>
      <c r="DT10" s="305"/>
      <c r="DU10" s="305"/>
      <c r="DV10" s="305"/>
      <c r="DW10" s="305"/>
      <c r="DX10" s="305"/>
      <c r="DY10" s="305"/>
      <c r="DZ10" s="305"/>
      <c r="EA10" s="305"/>
      <c r="EB10" s="305"/>
      <c r="EC10" s="305"/>
      <c r="ED10" s="305"/>
      <c r="EE10" s="305"/>
      <c r="EF10" s="305"/>
      <c r="EG10" s="305"/>
      <c r="EH10" s="305"/>
      <c r="EI10" s="305"/>
      <c r="EJ10" s="305"/>
      <c r="EK10" s="305"/>
      <c r="EL10" s="305"/>
      <c r="EM10" s="305"/>
      <c r="EN10" s="305"/>
      <c r="EO10" s="305"/>
      <c r="EP10" s="305"/>
      <c r="EQ10" s="305"/>
      <c r="ER10" s="305"/>
      <c r="ES10" s="305"/>
      <c r="ET10" s="305"/>
      <c r="EU10" s="305"/>
      <c r="EV10" s="305"/>
      <c r="EW10" s="305"/>
      <c r="EX10" s="305"/>
      <c r="EY10" s="305"/>
      <c r="EZ10" s="305"/>
      <c r="FA10" s="305"/>
      <c r="FB10" s="305"/>
      <c r="FC10" s="305"/>
      <c r="FD10" s="305"/>
      <c r="FE10" s="305"/>
      <c r="FF10" s="305"/>
      <c r="FG10" s="305"/>
      <c r="FH10" s="305"/>
      <c r="FI10" s="305"/>
      <c r="FJ10" s="305"/>
      <c r="FK10" s="305"/>
      <c r="FL10" s="305"/>
      <c r="FM10" s="305"/>
      <c r="FN10" s="305"/>
      <c r="FO10" s="305"/>
      <c r="FP10" s="305"/>
      <c r="FQ10" s="305"/>
      <c r="FR10" s="305"/>
      <c r="FS10" s="305"/>
      <c r="FT10" s="305"/>
      <c r="FU10" s="305"/>
      <c r="FV10" s="305"/>
      <c r="FW10" s="305"/>
      <c r="FX10" s="305"/>
      <c r="FY10" s="305"/>
      <c r="FZ10" s="305"/>
      <c r="GA10" s="305"/>
      <c r="GB10" s="305"/>
      <c r="GC10" s="305"/>
      <c r="GD10" s="305"/>
      <c r="GE10" s="305"/>
      <c r="GF10" s="305"/>
      <c r="GG10" s="305"/>
      <c r="GH10" s="305"/>
      <c r="GI10" s="305"/>
      <c r="GJ10" s="305"/>
      <c r="GK10" s="305"/>
      <c r="GL10" s="305"/>
      <c r="GM10" s="305"/>
      <c r="GN10" s="305"/>
      <c r="GO10" s="305"/>
      <c r="GP10" s="305"/>
      <c r="GQ10" s="305"/>
      <c r="GR10" s="305"/>
      <c r="GS10" s="305"/>
      <c r="GT10" s="305"/>
      <c r="GU10" s="305"/>
      <c r="GV10" s="305"/>
      <c r="GW10" s="305"/>
      <c r="GX10" s="305"/>
      <c r="GY10" s="305"/>
      <c r="GZ10" s="305"/>
      <c r="HA10" s="305"/>
      <c r="HB10" s="305"/>
      <c r="HC10" s="305"/>
      <c r="HD10" s="305"/>
      <c r="HE10" s="305"/>
      <c r="HF10" s="305"/>
      <c r="HG10" s="305"/>
      <c r="HH10" s="305"/>
      <c r="HI10" s="305"/>
      <c r="HJ10" s="305"/>
      <c r="HK10" s="305"/>
      <c r="HL10" s="305"/>
      <c r="HM10" s="305"/>
      <c r="HN10" s="305"/>
      <c r="HO10" s="305"/>
      <c r="HP10" s="305"/>
      <c r="HQ10" s="305"/>
      <c r="HR10" s="305"/>
      <c r="HS10" s="305"/>
      <c r="HT10" s="305"/>
      <c r="HU10" s="305"/>
      <c r="HV10" s="305"/>
      <c r="HW10" s="305"/>
      <c r="HX10" s="305"/>
      <c r="HY10" s="305"/>
      <c r="HZ10" s="305"/>
      <c r="IA10" s="305"/>
      <c r="IB10" s="305"/>
      <c r="IC10" s="305"/>
      <c r="ID10" s="305"/>
      <c r="IE10" s="305"/>
      <c r="IF10" s="305"/>
      <c r="IG10" s="305"/>
      <c r="IH10" s="305"/>
      <c r="II10" s="305"/>
      <c r="IJ10" s="305"/>
      <c r="IK10" s="305"/>
      <c r="IL10" s="305"/>
      <c r="IM10" s="305"/>
      <c r="IN10" s="305"/>
      <c r="IO10" s="305"/>
      <c r="IP10" s="305"/>
      <c r="IQ10" s="305"/>
      <c r="IR10" s="305"/>
      <c r="IS10" s="305"/>
      <c r="IT10" s="305"/>
      <c r="IU10" s="305"/>
      <c r="IV10" s="305"/>
    </row>
    <row r="11" spans="1:256" s="108" customFormat="1" ht="12.75" customHeight="1" x14ac:dyDescent="0.25">
      <c r="A11" s="107"/>
      <c r="B11" s="110"/>
      <c r="C11" s="111"/>
      <c r="D11" s="109"/>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row>
    <row r="12" spans="1:256" ht="12.75" customHeight="1" x14ac:dyDescent="0.25">
      <c r="A12" s="107"/>
      <c r="B12" s="114" t="s">
        <v>56</v>
      </c>
      <c r="C12" s="113"/>
      <c r="D12" s="113"/>
      <c r="E12" s="113"/>
      <c r="F12" s="113"/>
      <c r="G12" s="113"/>
      <c r="H12" s="113"/>
      <c r="I12" s="113"/>
    </row>
    <row r="13" spans="1:256" ht="12.75" customHeight="1" x14ac:dyDescent="0.2">
      <c r="A13" s="107"/>
      <c r="B13" s="113"/>
      <c r="C13" s="113"/>
      <c r="D13" s="113"/>
      <c r="E13" s="113"/>
      <c r="F13" s="113"/>
      <c r="G13" s="113"/>
      <c r="H13" s="113"/>
      <c r="I13" s="113"/>
    </row>
    <row r="14" spans="1:256" ht="36.75" customHeight="1" x14ac:dyDescent="0.2">
      <c r="A14" s="107"/>
      <c r="B14" s="115" t="s">
        <v>117</v>
      </c>
      <c r="C14" s="175" t="s">
        <v>136</v>
      </c>
      <c r="D14" s="175" t="s">
        <v>137</v>
      </c>
      <c r="E14" s="175" t="s">
        <v>138</v>
      </c>
      <c r="F14" s="175" t="s">
        <v>139</v>
      </c>
      <c r="G14" s="175" t="s">
        <v>140</v>
      </c>
      <c r="H14" s="175" t="s">
        <v>141</v>
      </c>
      <c r="I14" s="113"/>
    </row>
    <row r="15" spans="1:256" ht="12.75" customHeight="1" x14ac:dyDescent="0.2">
      <c r="A15" s="107"/>
      <c r="B15" s="424" t="s">
        <v>359</v>
      </c>
      <c r="C15" s="426">
        <v>2361.569</v>
      </c>
      <c r="D15" s="426">
        <v>415.74099999999999</v>
      </c>
      <c r="E15" s="435">
        <f>C15-D15</f>
        <v>1945.828</v>
      </c>
      <c r="F15" s="435">
        <f>E15*(1+$C$80)</f>
        <v>2140.7999656000002</v>
      </c>
      <c r="G15" s="426">
        <f>'[7]20b. DMIS -  D-factor'!G15/1000</f>
        <v>177.77799999999999</v>
      </c>
      <c r="H15" s="435">
        <f>IF(F15&gt;G15, G15, F15)</f>
        <v>177.77799999999999</v>
      </c>
      <c r="I15" s="113"/>
    </row>
    <row r="16" spans="1:256" ht="12.75" customHeight="1" x14ac:dyDescent="0.2">
      <c r="A16" s="107"/>
      <c r="B16" s="424" t="s">
        <v>360</v>
      </c>
      <c r="C16" s="426">
        <v>905.37099999999998</v>
      </c>
      <c r="D16" s="426">
        <v>148.24199999999999</v>
      </c>
      <c r="E16" s="435">
        <f>C16-D16</f>
        <v>757.12900000000002</v>
      </c>
      <c r="F16" s="435">
        <f>E16*(1+$C$80)</f>
        <v>832.99332580000009</v>
      </c>
      <c r="G16" s="426">
        <f>'[7]20b. DMIS -  D-factor'!G16/1000</f>
        <v>47.797750000000001</v>
      </c>
      <c r="H16" s="435">
        <f>IF(F16&gt;G16, G16, F16)</f>
        <v>47.797750000000001</v>
      </c>
      <c r="I16" s="113"/>
    </row>
    <row r="17" spans="1:9" s="306" customFormat="1" ht="12.75" customHeight="1" x14ac:dyDescent="0.2">
      <c r="A17" s="409"/>
      <c r="B17" s="424" t="s">
        <v>361</v>
      </c>
      <c r="C17" s="426">
        <v>2579.4879999999998</v>
      </c>
      <c r="D17" s="426">
        <v>138.54499999999999</v>
      </c>
      <c r="E17" s="435">
        <f t="shared" ref="E17:E18" si="0">C17-D17</f>
        <v>2440.9429999999998</v>
      </c>
      <c r="F17" s="435">
        <f t="shared" ref="F17:F18" si="1">E17*(1+$C$80)</f>
        <v>2685.5254885999998</v>
      </c>
      <c r="G17" s="426">
        <f>'[7]20b. DMIS -  D-factor'!G17/1000</f>
        <v>243.1986</v>
      </c>
      <c r="H17" s="435">
        <f t="shared" ref="H17:H18" si="2">IF(F17&gt;G17, G17, F17)</f>
        <v>243.1986</v>
      </c>
      <c r="I17" s="315"/>
    </row>
    <row r="18" spans="1:9" ht="12.75" customHeight="1" x14ac:dyDescent="0.2">
      <c r="A18" s="107"/>
      <c r="B18" s="424" t="s">
        <v>362</v>
      </c>
      <c r="C18" s="426">
        <v>2177.873</v>
      </c>
      <c r="D18" s="426">
        <v>2102.1129999999998</v>
      </c>
      <c r="E18" s="435">
        <f t="shared" si="0"/>
        <v>75.760000000000218</v>
      </c>
      <c r="F18" s="435">
        <f t="shared" si="1"/>
        <v>83.351152000000241</v>
      </c>
      <c r="G18" s="426">
        <f>'[7]20b. DMIS -  D-factor'!G18/1000</f>
        <v>48.073999999999998</v>
      </c>
      <c r="H18" s="435">
        <f t="shared" si="2"/>
        <v>48.073999999999998</v>
      </c>
      <c r="I18" s="113"/>
    </row>
    <row r="19" spans="1:9" ht="12.75" customHeight="1" x14ac:dyDescent="0.2">
      <c r="A19" s="107"/>
      <c r="B19" s="118" t="s">
        <v>18</v>
      </c>
      <c r="C19" s="425">
        <f t="shared" ref="C19:H19" si="3">SUM(C15:C18)</f>
        <v>8024.3009999999995</v>
      </c>
      <c r="D19" s="425">
        <f t="shared" si="3"/>
        <v>2804.6409999999996</v>
      </c>
      <c r="E19" s="425">
        <f t="shared" si="3"/>
        <v>5219.66</v>
      </c>
      <c r="F19" s="425">
        <f t="shared" si="3"/>
        <v>5742.6699319999998</v>
      </c>
      <c r="G19" s="425">
        <f t="shared" si="3"/>
        <v>516.84834999999998</v>
      </c>
      <c r="H19" s="425">
        <f t="shared" si="3"/>
        <v>516.84834999999998</v>
      </c>
      <c r="I19" s="113"/>
    </row>
    <row r="20" spans="1:9" ht="12.75" customHeight="1" x14ac:dyDescent="0.2">
      <c r="A20" s="107"/>
      <c r="B20" s="113"/>
      <c r="C20" s="113"/>
      <c r="D20" s="113"/>
      <c r="E20" s="113"/>
      <c r="F20" s="113"/>
      <c r="G20" s="113"/>
      <c r="H20" s="113"/>
      <c r="I20" s="113"/>
    </row>
    <row r="21" spans="1:9" ht="12.75" customHeight="1" x14ac:dyDescent="0.25">
      <c r="A21" s="107"/>
      <c r="B21" s="114" t="s">
        <v>57</v>
      </c>
      <c r="C21" s="113"/>
      <c r="D21" s="113"/>
      <c r="E21" s="113"/>
      <c r="F21" s="113"/>
      <c r="G21" s="113"/>
      <c r="H21" s="113"/>
      <c r="I21" s="113"/>
    </row>
    <row r="22" spans="1:9" ht="12.75" customHeight="1" x14ac:dyDescent="0.25">
      <c r="A22" s="107"/>
      <c r="B22" s="114"/>
      <c r="C22" s="113"/>
      <c r="D22" s="113"/>
      <c r="E22" s="113"/>
      <c r="F22" s="113"/>
      <c r="G22" s="113"/>
      <c r="H22" s="113"/>
      <c r="I22" s="113"/>
    </row>
    <row r="23" spans="1:9" ht="48.75" customHeight="1" x14ac:dyDescent="0.2">
      <c r="A23" s="107"/>
      <c r="B23" s="115" t="s">
        <v>117</v>
      </c>
      <c r="C23" s="174" t="s">
        <v>142</v>
      </c>
      <c r="D23" s="175" t="s">
        <v>143</v>
      </c>
      <c r="E23" s="175" t="s">
        <v>144</v>
      </c>
      <c r="F23" s="175" t="s">
        <v>145</v>
      </c>
      <c r="G23" s="175" t="s">
        <v>146</v>
      </c>
      <c r="H23" s="175" t="s">
        <v>147</v>
      </c>
      <c r="I23" s="175" t="s">
        <v>148</v>
      </c>
    </row>
    <row r="24" spans="1:9" ht="12.75" customHeight="1" x14ac:dyDescent="0.2">
      <c r="A24" s="107"/>
      <c r="B24" s="424" t="s">
        <v>418</v>
      </c>
      <c r="C24" s="119"/>
      <c r="D24" s="119"/>
      <c r="E24" s="119"/>
      <c r="F24" s="119"/>
      <c r="G24" s="120">
        <f>SUM(C24:D24)-SUM(E24:F24)</f>
        <v>0</v>
      </c>
      <c r="H24" s="119"/>
      <c r="I24" s="120">
        <f>IF(G24&gt;H24, H24, G24)</f>
        <v>0</v>
      </c>
    </row>
    <row r="25" spans="1:9" s="306" customFormat="1" ht="12.75" customHeight="1" x14ac:dyDescent="0.2">
      <c r="A25" s="409"/>
      <c r="B25" s="116"/>
      <c r="C25" s="408"/>
      <c r="D25" s="408"/>
      <c r="E25" s="408"/>
      <c r="F25" s="408"/>
      <c r="G25" s="120">
        <f>SUM(C25:D25)-SUM(E25:F25)</f>
        <v>0</v>
      </c>
      <c r="H25" s="408"/>
      <c r="I25" s="120">
        <f>IF(G25&gt;H25, H25, G25)</f>
        <v>0</v>
      </c>
    </row>
    <row r="26" spans="1:9" ht="12.75" customHeight="1" x14ac:dyDescent="0.2">
      <c r="A26" s="107"/>
      <c r="B26" s="116"/>
      <c r="C26" s="119"/>
      <c r="D26" s="119"/>
      <c r="E26" s="119"/>
      <c r="F26" s="119"/>
      <c r="G26" s="120">
        <f>SUM(C26:D26)-SUM(E26:F26)</f>
        <v>0</v>
      </c>
      <c r="H26" s="119"/>
      <c r="I26" s="120">
        <f>IF(G26&gt;H26, H26, G26)</f>
        <v>0</v>
      </c>
    </row>
    <row r="27" spans="1:9" ht="12.75" customHeight="1" x14ac:dyDescent="0.2">
      <c r="A27" s="107"/>
      <c r="B27" s="631" t="s">
        <v>18</v>
      </c>
      <c r="C27" s="632"/>
      <c r="D27" s="632"/>
      <c r="E27" s="632"/>
      <c r="F27" s="632"/>
      <c r="G27" s="632"/>
      <c r="H27" s="633"/>
      <c r="I27" s="121">
        <f>SUM(I24:I26)</f>
        <v>0</v>
      </c>
    </row>
    <row r="28" spans="1:9" ht="12.75" customHeight="1" x14ac:dyDescent="0.25">
      <c r="A28" s="107"/>
      <c r="B28" s="113"/>
      <c r="C28" s="113"/>
      <c r="D28" s="113"/>
      <c r="E28" s="113"/>
      <c r="F28" s="113"/>
      <c r="G28" s="113"/>
      <c r="H28" s="122"/>
      <c r="I28" s="113"/>
    </row>
    <row r="29" spans="1:9" ht="12.75" customHeight="1" x14ac:dyDescent="0.25">
      <c r="A29" s="107"/>
      <c r="B29" s="114" t="s">
        <v>58</v>
      </c>
      <c r="C29" s="113"/>
      <c r="D29" s="113"/>
      <c r="E29" s="113"/>
      <c r="F29" s="113"/>
      <c r="G29" s="113"/>
      <c r="H29" s="113"/>
      <c r="I29" s="113"/>
    </row>
    <row r="30" spans="1:9" ht="12.75" customHeight="1" x14ac:dyDescent="0.25">
      <c r="A30" s="107"/>
      <c r="B30" s="114"/>
      <c r="C30" s="113"/>
      <c r="D30" s="113"/>
      <c r="E30" s="113"/>
      <c r="F30" s="113"/>
      <c r="G30" s="113"/>
      <c r="H30" s="113"/>
      <c r="I30" s="113"/>
    </row>
    <row r="31" spans="1:9" ht="36" customHeight="1" x14ac:dyDescent="0.2">
      <c r="A31" s="107"/>
      <c r="B31" s="115" t="s">
        <v>117</v>
      </c>
      <c r="C31" s="627" t="s">
        <v>149</v>
      </c>
      <c r="D31" s="628"/>
    </row>
    <row r="32" spans="1:9" ht="12.75" customHeight="1" x14ac:dyDescent="0.2">
      <c r="A32" s="107"/>
      <c r="B32" s="116" t="s">
        <v>363</v>
      </c>
      <c r="C32" s="629">
        <f>'[7]20b. DMIS -  D-factor'!C32:D32/1000</f>
        <v>225.94399999999999</v>
      </c>
      <c r="D32" s="630"/>
    </row>
    <row r="33" spans="1:4" s="306" customFormat="1" ht="12.75" customHeight="1" x14ac:dyDescent="0.2">
      <c r="A33" s="409"/>
      <c r="B33" s="116" t="s">
        <v>364</v>
      </c>
      <c r="C33" s="629">
        <f>'[7]20b. DMIS -  D-factor'!C33:D33/1000</f>
        <v>390.46171000000004</v>
      </c>
      <c r="D33" s="630"/>
    </row>
    <row r="34" spans="1:4" s="306" customFormat="1" ht="12.75" customHeight="1" x14ac:dyDescent="0.2">
      <c r="A34" s="409"/>
      <c r="B34" s="116" t="s">
        <v>365</v>
      </c>
      <c r="C34" s="629">
        <f>'[7]20b. DMIS -  D-factor'!C34:D34/1000</f>
        <v>190.44685999999999</v>
      </c>
      <c r="D34" s="630"/>
    </row>
    <row r="35" spans="1:4" s="306" customFormat="1" ht="12.75" customHeight="1" x14ac:dyDescent="0.2">
      <c r="A35" s="409"/>
      <c r="B35" s="116" t="s">
        <v>366</v>
      </c>
      <c r="C35" s="629">
        <f>'[7]20b. DMIS -  D-factor'!C35:D35/1000</f>
        <v>71.005390000000006</v>
      </c>
      <c r="D35" s="630"/>
    </row>
    <row r="36" spans="1:4" s="306" customFormat="1" ht="12.75" customHeight="1" x14ac:dyDescent="0.2">
      <c r="A36" s="409"/>
      <c r="B36" s="116" t="s">
        <v>367</v>
      </c>
      <c r="C36" s="629">
        <f>'[7]20b. DMIS -  D-factor'!C36:D36/1000</f>
        <v>875.82550000000003</v>
      </c>
      <c r="D36" s="630"/>
    </row>
    <row r="37" spans="1:4" s="306" customFormat="1" ht="12.75" customHeight="1" x14ac:dyDescent="0.2">
      <c r="A37" s="409"/>
      <c r="B37" s="116" t="s">
        <v>368</v>
      </c>
      <c r="C37" s="629">
        <f>'[7]20b. DMIS -  D-factor'!C37:D37/1000</f>
        <v>165.64804999999998</v>
      </c>
      <c r="D37" s="630"/>
    </row>
    <row r="38" spans="1:4" s="306" customFormat="1" ht="12.75" customHeight="1" x14ac:dyDescent="0.2">
      <c r="A38" s="409"/>
      <c r="B38" s="116" t="s">
        <v>369</v>
      </c>
      <c r="C38" s="629">
        <f>'[7]20b. DMIS -  D-factor'!C38:D38/1000</f>
        <v>484.81921</v>
      </c>
      <c r="D38" s="630"/>
    </row>
    <row r="39" spans="1:4" s="306" customFormat="1" ht="12.75" customHeight="1" x14ac:dyDescent="0.2">
      <c r="A39" s="409"/>
      <c r="B39" s="116" t="s">
        <v>370</v>
      </c>
      <c r="C39" s="629">
        <f>'[7]20b. DMIS -  D-factor'!C39:D39/1000</f>
        <v>232.05670999999998</v>
      </c>
      <c r="D39" s="630"/>
    </row>
    <row r="40" spans="1:4" s="306" customFormat="1" ht="12.75" customHeight="1" x14ac:dyDescent="0.2">
      <c r="A40" s="409"/>
      <c r="B40" s="116" t="s">
        <v>371</v>
      </c>
      <c r="C40" s="629">
        <f>'[7]20b. DMIS -  D-factor'!C40:D40/1000</f>
        <v>995.37282999999991</v>
      </c>
      <c r="D40" s="630"/>
    </row>
    <row r="41" spans="1:4" s="306" customFormat="1" ht="12.75" customHeight="1" x14ac:dyDescent="0.2">
      <c r="A41" s="409"/>
      <c r="B41" s="116" t="s">
        <v>372</v>
      </c>
      <c r="C41" s="629">
        <v>101.6</v>
      </c>
      <c r="D41" s="630"/>
    </row>
    <row r="42" spans="1:4" s="306" customFormat="1" ht="12.75" customHeight="1" x14ac:dyDescent="0.2">
      <c r="A42" s="409"/>
      <c r="B42" s="116" t="s">
        <v>373</v>
      </c>
      <c r="C42" s="629">
        <f>'[7]20b. DMIS -  D-factor'!C42:D42/1000</f>
        <v>316.45524</v>
      </c>
      <c r="D42" s="630"/>
    </row>
    <row r="43" spans="1:4" s="306" customFormat="1" ht="12.75" customHeight="1" x14ac:dyDescent="0.2">
      <c r="A43" s="409"/>
      <c r="B43" s="116" t="s">
        <v>374</v>
      </c>
      <c r="C43" s="629">
        <f>'[7]20b. DMIS -  D-factor'!C43:D43/1000</f>
        <v>373.87342000000001</v>
      </c>
      <c r="D43" s="630"/>
    </row>
    <row r="44" spans="1:4" s="306" customFormat="1" ht="12.75" customHeight="1" x14ac:dyDescent="0.2">
      <c r="A44" s="409"/>
      <c r="B44" s="116" t="s">
        <v>362</v>
      </c>
      <c r="C44" s="629">
        <f>'[7]20b. DMIS -  D-factor'!C44:D44/1000</f>
        <v>0</v>
      </c>
      <c r="D44" s="630"/>
    </row>
    <row r="45" spans="1:4" s="306" customFormat="1" ht="12.75" customHeight="1" x14ac:dyDescent="0.2">
      <c r="A45" s="409"/>
      <c r="B45" s="116" t="s">
        <v>375</v>
      </c>
      <c r="C45" s="629">
        <f>'[7]20b. DMIS -  D-factor'!C45:D45/1000</f>
        <v>79.245720000000006</v>
      </c>
      <c r="D45" s="630"/>
    </row>
    <row r="46" spans="1:4" s="306" customFormat="1" ht="12.75" customHeight="1" x14ac:dyDescent="0.2">
      <c r="A46" s="409"/>
      <c r="B46" s="116" t="s">
        <v>376</v>
      </c>
      <c r="C46" s="629">
        <f>'[7]20b. DMIS -  D-factor'!C46:D46/1000</f>
        <v>279.72351000000003</v>
      </c>
      <c r="D46" s="630"/>
    </row>
    <row r="47" spans="1:4" s="306" customFormat="1" ht="12.75" customHeight="1" x14ac:dyDescent="0.2">
      <c r="A47" s="409"/>
      <c r="B47" s="116" t="s">
        <v>377</v>
      </c>
      <c r="C47" s="629">
        <f>'[7]20b. DMIS -  D-factor'!C47:D47/1000</f>
        <v>117.32816</v>
      </c>
      <c r="D47" s="630"/>
    </row>
    <row r="48" spans="1:4" s="306" customFormat="1" ht="12.75" customHeight="1" x14ac:dyDescent="0.2">
      <c r="A48" s="409"/>
      <c r="B48" s="116" t="s">
        <v>359</v>
      </c>
      <c r="C48" s="629">
        <f>'[7]20b. DMIS -  D-factor'!C48:D48/1000</f>
        <v>297.46015</v>
      </c>
      <c r="D48" s="630"/>
    </row>
    <row r="49" spans="1:9" s="306" customFormat="1" ht="12.75" customHeight="1" x14ac:dyDescent="0.2">
      <c r="A49" s="409"/>
      <c r="B49" s="116" t="s">
        <v>378</v>
      </c>
      <c r="C49" s="629">
        <f>'[7]20b. DMIS -  D-factor'!C49:D49/1000</f>
        <v>130.87810999999999</v>
      </c>
      <c r="D49" s="630"/>
    </row>
    <row r="50" spans="1:9" s="306" customFormat="1" ht="12.75" customHeight="1" x14ac:dyDescent="0.2">
      <c r="A50" s="409"/>
      <c r="B50" s="116" t="s">
        <v>360</v>
      </c>
      <c r="C50" s="629">
        <f>'[7]20b. DMIS -  D-factor'!C50:D50/1000</f>
        <v>40.467129999999997</v>
      </c>
      <c r="D50" s="630"/>
    </row>
    <row r="51" spans="1:9" s="306" customFormat="1" ht="12.75" customHeight="1" x14ac:dyDescent="0.2">
      <c r="A51" s="409"/>
      <c r="B51" s="116" t="s">
        <v>361</v>
      </c>
      <c r="C51" s="629">
        <f>'[7]20b. DMIS -  D-factor'!C51:D51/1000</f>
        <v>67.184449999999998</v>
      </c>
      <c r="D51" s="630"/>
    </row>
    <row r="52" spans="1:9" ht="12.75" customHeight="1" x14ac:dyDescent="0.2">
      <c r="A52" s="107"/>
      <c r="B52" s="123" t="s">
        <v>155</v>
      </c>
      <c r="C52" s="634">
        <f>SUM(C32:D51)</f>
        <v>5435.7961499999983</v>
      </c>
      <c r="D52" s="635"/>
    </row>
    <row r="53" spans="1:9" ht="12.75" customHeight="1" x14ac:dyDescent="0.2">
      <c r="A53" s="107"/>
      <c r="B53" s="113"/>
      <c r="C53" s="113"/>
      <c r="D53" s="113"/>
      <c r="E53" s="113"/>
      <c r="F53" s="113"/>
      <c r="G53" s="113"/>
      <c r="H53" s="113"/>
      <c r="I53" s="113"/>
    </row>
    <row r="54" spans="1:9" ht="12.75" customHeight="1" x14ac:dyDescent="0.25">
      <c r="A54" s="107"/>
      <c r="B54" s="114" t="s">
        <v>59</v>
      </c>
      <c r="C54" s="113"/>
      <c r="D54" s="113"/>
      <c r="E54" s="113"/>
      <c r="F54" s="113"/>
      <c r="G54" s="113"/>
      <c r="H54" s="113"/>
      <c r="I54" s="113"/>
    </row>
    <row r="55" spans="1:9" ht="12.75" customHeight="1" x14ac:dyDescent="0.2">
      <c r="A55" s="107"/>
      <c r="B55" s="113"/>
      <c r="C55" s="113"/>
      <c r="D55" s="113"/>
      <c r="E55" s="113"/>
      <c r="F55" s="113"/>
      <c r="G55" s="113"/>
      <c r="H55" s="113"/>
      <c r="I55" s="113"/>
    </row>
    <row r="56" spans="1:9" ht="54" customHeight="1" x14ac:dyDescent="0.2">
      <c r="A56" s="107"/>
      <c r="B56" s="115" t="s">
        <v>19</v>
      </c>
      <c r="C56" s="175" t="s">
        <v>150</v>
      </c>
      <c r="D56" s="115" t="s">
        <v>20</v>
      </c>
      <c r="E56" s="115" t="s">
        <v>21</v>
      </c>
      <c r="F56" s="175" t="s">
        <v>151</v>
      </c>
      <c r="G56" s="175" t="s">
        <v>147</v>
      </c>
      <c r="H56" s="175" t="s">
        <v>148</v>
      </c>
    </row>
    <row r="57" spans="1:9" ht="12.75" customHeight="1" x14ac:dyDescent="0.2">
      <c r="A57" s="107"/>
      <c r="B57" s="424" t="s">
        <v>418</v>
      </c>
      <c r="C57" s="124"/>
      <c r="D57" s="125"/>
      <c r="E57" s="117"/>
      <c r="F57" s="126" t="e">
        <f>C57*((D57-E57)/D57)</f>
        <v>#DIV/0!</v>
      </c>
      <c r="G57" s="119"/>
      <c r="H57" s="120" t="e">
        <f>IF(F57&gt;G57, G57, F57)</f>
        <v>#DIV/0!</v>
      </c>
    </row>
    <row r="58" spans="1:9" ht="12.75" customHeight="1" x14ac:dyDescent="0.2">
      <c r="A58" s="107"/>
      <c r="B58" s="116"/>
      <c r="C58" s="124"/>
      <c r="D58" s="125"/>
      <c r="E58" s="117"/>
      <c r="F58" s="126" t="e">
        <f>C58*((D58-E58)/D58)</f>
        <v>#DIV/0!</v>
      </c>
      <c r="G58" s="119"/>
      <c r="H58" s="120" t="e">
        <f>IF(F58&gt;G58, G58, F58)</f>
        <v>#DIV/0!</v>
      </c>
    </row>
    <row r="59" spans="1:9" ht="12.75" customHeight="1" x14ac:dyDescent="0.2">
      <c r="A59" s="107"/>
      <c r="B59" s="116"/>
      <c r="C59" s="124"/>
      <c r="D59" s="125"/>
      <c r="E59" s="117"/>
      <c r="F59" s="126" t="e">
        <f>C59*((D59-E59)/D59)</f>
        <v>#DIV/0!</v>
      </c>
      <c r="G59" s="119"/>
      <c r="H59" s="120" t="e">
        <f>IF(F59&gt;G59, G59, F59)</f>
        <v>#DIV/0!</v>
      </c>
    </row>
    <row r="60" spans="1:9" ht="12.75" customHeight="1" x14ac:dyDescent="0.2">
      <c r="A60" s="107"/>
      <c r="B60" s="636" t="s">
        <v>105</v>
      </c>
      <c r="C60" s="637"/>
      <c r="D60" s="637"/>
      <c r="E60" s="638"/>
      <c r="F60" s="127" t="e">
        <f>SUM(F57:F59)</f>
        <v>#DIV/0!</v>
      </c>
      <c r="G60" s="127">
        <f>SUM(G57:G59)</f>
        <v>0</v>
      </c>
      <c r="H60" s="128" t="e">
        <f>SUM(H57:H59)</f>
        <v>#DIV/0!</v>
      </c>
    </row>
    <row r="61" spans="1:9" ht="12.75" customHeight="1" x14ac:dyDescent="0.2">
      <c r="A61" s="107"/>
      <c r="B61" s="113"/>
      <c r="C61" s="113"/>
      <c r="D61" s="113"/>
      <c r="E61" s="113"/>
      <c r="F61" s="113"/>
      <c r="G61" s="113"/>
      <c r="H61" s="113"/>
      <c r="I61" s="113"/>
    </row>
    <row r="62" spans="1:9" ht="12.75" customHeight="1" x14ac:dyDescent="0.25">
      <c r="A62" s="107"/>
      <c r="B62" s="114" t="s">
        <v>60</v>
      </c>
      <c r="C62" s="113"/>
      <c r="D62" s="113"/>
      <c r="E62" s="113"/>
      <c r="F62" s="113"/>
      <c r="G62" s="113"/>
      <c r="H62" s="113"/>
      <c r="I62" s="113"/>
    </row>
    <row r="63" spans="1:9" ht="12.75" customHeight="1" x14ac:dyDescent="0.25">
      <c r="A63" s="107"/>
      <c r="B63" s="114"/>
      <c r="C63" s="113"/>
      <c r="D63" s="113"/>
      <c r="E63" s="113"/>
      <c r="F63" s="113"/>
      <c r="G63" s="113"/>
      <c r="H63" s="113"/>
      <c r="I63" s="113"/>
    </row>
    <row r="64" spans="1:9" ht="12.75" customHeight="1" x14ac:dyDescent="0.2">
      <c r="A64" s="107"/>
      <c r="B64" s="115" t="s">
        <v>117</v>
      </c>
      <c r="C64" s="639" t="s">
        <v>22</v>
      </c>
      <c r="D64" s="639"/>
      <c r="E64" s="639" t="s">
        <v>23</v>
      </c>
      <c r="F64" s="639"/>
      <c r="G64" s="113"/>
      <c r="H64" s="113"/>
      <c r="I64" s="113"/>
    </row>
    <row r="65" spans="1:9" ht="12.75" customHeight="1" x14ac:dyDescent="0.2">
      <c r="A65" s="107"/>
      <c r="B65" s="424" t="s">
        <v>418</v>
      </c>
      <c r="C65" s="620"/>
      <c r="D65" s="620"/>
      <c r="E65" s="621"/>
      <c r="F65" s="621"/>
      <c r="G65" s="113"/>
      <c r="H65" s="113"/>
      <c r="I65" s="113"/>
    </row>
    <row r="66" spans="1:9" ht="12.75" customHeight="1" x14ac:dyDescent="0.2">
      <c r="A66" s="107"/>
      <c r="B66" s="116"/>
      <c r="C66" s="620"/>
      <c r="D66" s="620"/>
      <c r="E66" s="621"/>
      <c r="F66" s="621"/>
      <c r="G66" s="113"/>
      <c r="H66" s="113"/>
      <c r="I66" s="113"/>
    </row>
    <row r="67" spans="1:9" ht="12.75" customHeight="1" x14ac:dyDescent="0.2">
      <c r="A67" s="107"/>
      <c r="B67" s="116"/>
      <c r="C67" s="620"/>
      <c r="D67" s="620"/>
      <c r="E67" s="621"/>
      <c r="F67" s="621"/>
      <c r="G67" s="113"/>
      <c r="H67" s="113"/>
      <c r="I67" s="113"/>
    </row>
    <row r="68" spans="1:9" ht="12.75" customHeight="1" x14ac:dyDescent="0.2">
      <c r="A68" s="107"/>
      <c r="B68" s="123" t="s">
        <v>154</v>
      </c>
      <c r="C68" s="622">
        <f>SUM(C65:D67)</f>
        <v>0</v>
      </c>
      <c r="D68" s="623"/>
      <c r="E68" s="624"/>
      <c r="F68" s="625"/>
      <c r="G68" s="113"/>
      <c r="H68" s="113"/>
      <c r="I68" s="113"/>
    </row>
    <row r="69" spans="1:9" ht="12.75" customHeight="1" x14ac:dyDescent="0.2">
      <c r="A69" s="107"/>
      <c r="B69" s="113"/>
      <c r="C69" s="113"/>
      <c r="D69" s="113"/>
      <c r="E69" s="113"/>
      <c r="F69" s="113"/>
      <c r="G69" s="113"/>
      <c r="H69" s="113"/>
      <c r="I69" s="113"/>
    </row>
    <row r="70" spans="1:9" ht="12.75" customHeight="1" x14ac:dyDescent="0.25">
      <c r="A70" s="107"/>
      <c r="B70" s="114" t="s">
        <v>61</v>
      </c>
      <c r="C70" s="113"/>
      <c r="D70" s="113"/>
      <c r="E70" s="113"/>
      <c r="F70" s="113"/>
      <c r="G70" s="113"/>
      <c r="H70" s="113"/>
      <c r="I70" s="113"/>
    </row>
    <row r="71" spans="1:9" ht="12.75" customHeight="1" x14ac:dyDescent="0.2">
      <c r="A71" s="107"/>
      <c r="B71" s="113"/>
      <c r="C71" s="113"/>
      <c r="D71" s="113"/>
      <c r="E71" s="113"/>
      <c r="F71" s="113"/>
      <c r="G71" s="113"/>
      <c r="H71" s="113"/>
      <c r="I71" s="113"/>
    </row>
    <row r="72" spans="1:9" ht="12.75" customHeight="1" x14ac:dyDescent="0.2">
      <c r="A72" s="107"/>
      <c r="B72" s="115" t="s">
        <v>103</v>
      </c>
      <c r="C72" s="344" t="s">
        <v>24</v>
      </c>
      <c r="D72" s="113"/>
      <c r="E72" s="113"/>
      <c r="F72" s="113"/>
    </row>
    <row r="73" spans="1:9" ht="12.75" customHeight="1" x14ac:dyDescent="0.2">
      <c r="A73" s="107"/>
      <c r="B73" s="129" t="s">
        <v>161</v>
      </c>
      <c r="C73" s="423">
        <f>H19</f>
        <v>516.84834999999998</v>
      </c>
      <c r="D73" s="113"/>
      <c r="E73" s="113"/>
      <c r="F73" s="113"/>
    </row>
    <row r="74" spans="1:9" ht="12.75" customHeight="1" x14ac:dyDescent="0.2">
      <c r="A74" s="107"/>
      <c r="B74" s="129" t="s">
        <v>162</v>
      </c>
      <c r="C74" s="423">
        <f>I27</f>
        <v>0</v>
      </c>
      <c r="D74" s="113"/>
      <c r="E74" s="113"/>
      <c r="F74" s="113"/>
    </row>
    <row r="75" spans="1:9" ht="12.75" customHeight="1" x14ac:dyDescent="0.2">
      <c r="A75" s="107"/>
      <c r="B75" s="129" t="s">
        <v>25</v>
      </c>
      <c r="C75" s="423">
        <f>C52</f>
        <v>5435.7961499999983</v>
      </c>
      <c r="D75" s="113"/>
      <c r="E75" s="113"/>
      <c r="F75" s="113"/>
    </row>
    <row r="76" spans="1:9" ht="12.75" customHeight="1" x14ac:dyDescent="0.2">
      <c r="A76" s="107"/>
      <c r="B76" s="129" t="s">
        <v>26</v>
      </c>
      <c r="C76" s="423" t="e">
        <f>H60</f>
        <v>#DIV/0!</v>
      </c>
      <c r="D76" s="113"/>
      <c r="E76" s="113"/>
      <c r="F76" s="113"/>
    </row>
    <row r="77" spans="1:9" ht="12.75" customHeight="1" x14ac:dyDescent="0.2">
      <c r="A77" s="107"/>
      <c r="B77" s="129" t="s">
        <v>27</v>
      </c>
      <c r="C77" s="423">
        <f>C68</f>
        <v>0</v>
      </c>
      <c r="D77" s="113"/>
      <c r="E77" s="113"/>
      <c r="F77" s="113"/>
    </row>
    <row r="78" spans="1:9" ht="12.75" customHeight="1" x14ac:dyDescent="0.2">
      <c r="A78" s="107"/>
      <c r="B78" s="129" t="s">
        <v>28</v>
      </c>
      <c r="C78" s="443">
        <f>25200/1000</f>
        <v>25.2</v>
      </c>
      <c r="D78" s="113"/>
      <c r="E78" s="113"/>
      <c r="F78" s="113"/>
    </row>
    <row r="79" spans="1:9" ht="12.75" customHeight="1" x14ac:dyDescent="0.2">
      <c r="A79" s="107"/>
      <c r="B79" s="130" t="s">
        <v>152</v>
      </c>
      <c r="C79" s="345">
        <f>SUMIF(C73:C78, "&gt;0")</f>
        <v>5977.8444999999983</v>
      </c>
      <c r="D79" s="113"/>
      <c r="E79" s="113"/>
      <c r="F79" s="113"/>
    </row>
    <row r="80" spans="1:9" ht="12.75" customHeight="1" x14ac:dyDescent="0.2">
      <c r="A80" s="107"/>
      <c r="B80" s="129" t="s">
        <v>29</v>
      </c>
      <c r="C80" s="360">
        <v>0.1002</v>
      </c>
      <c r="D80" s="113"/>
      <c r="E80" s="113"/>
      <c r="F80" s="113"/>
    </row>
    <row r="81" spans="1:9" ht="12.75" customHeight="1" x14ac:dyDescent="0.2">
      <c r="A81" s="107"/>
      <c r="B81" s="130" t="s">
        <v>153</v>
      </c>
      <c r="C81" s="420">
        <f>C79*((1+(C80))^2)</f>
        <v>7235.8223356937788</v>
      </c>
      <c r="D81" s="113"/>
      <c r="E81" s="113"/>
      <c r="F81" s="113"/>
    </row>
    <row r="82" spans="1:9" ht="12.75" customHeight="1" x14ac:dyDescent="0.2">
      <c r="A82" s="107"/>
      <c r="B82" s="113"/>
      <c r="C82" s="113"/>
      <c r="D82" s="113"/>
      <c r="E82" s="113"/>
      <c r="F82" s="113"/>
      <c r="G82" s="113"/>
      <c r="H82" s="113"/>
      <c r="I82" s="113"/>
    </row>
    <row r="83" spans="1:9" ht="12.75" customHeight="1" x14ac:dyDescent="0.25">
      <c r="A83" s="107"/>
      <c r="B83" s="114" t="s">
        <v>62</v>
      </c>
      <c r="C83" s="113"/>
      <c r="D83" s="113"/>
      <c r="E83" s="113"/>
      <c r="F83" s="113"/>
      <c r="G83" s="113"/>
      <c r="H83" s="113"/>
      <c r="I83" s="113"/>
    </row>
    <row r="84" spans="1:9" ht="12.75" customHeight="1" x14ac:dyDescent="0.25">
      <c r="A84" s="107"/>
      <c r="B84" s="114"/>
      <c r="C84" s="113"/>
      <c r="D84" s="113"/>
      <c r="E84" s="113"/>
      <c r="F84" s="113"/>
      <c r="G84" s="113"/>
      <c r="H84" s="113"/>
      <c r="I84" s="113"/>
    </row>
    <row r="85" spans="1:9" ht="12.75" customHeight="1" x14ac:dyDescent="0.2">
      <c r="A85" s="107"/>
      <c r="B85" s="617" t="s">
        <v>72</v>
      </c>
      <c r="C85" s="618"/>
      <c r="D85" s="618"/>
      <c r="E85" s="619"/>
      <c r="F85" s="113"/>
      <c r="G85" s="113"/>
      <c r="H85" s="113"/>
      <c r="I85" s="113"/>
    </row>
    <row r="86" spans="1:9" ht="12.75" customHeight="1" x14ac:dyDescent="0.2">
      <c r="A86" s="107"/>
      <c r="B86" s="131"/>
      <c r="C86" s="132"/>
      <c r="D86" s="132"/>
      <c r="E86" s="133"/>
      <c r="F86" s="113"/>
      <c r="G86" s="113"/>
      <c r="H86" s="113"/>
      <c r="I86" s="113"/>
    </row>
    <row r="87" spans="1:9" ht="28.5" customHeight="1" x14ac:dyDescent="0.2">
      <c r="A87" s="107"/>
      <c r="B87" s="131"/>
      <c r="C87" s="132"/>
      <c r="D87" s="132"/>
      <c r="E87" s="133"/>
      <c r="F87" s="113"/>
      <c r="G87" s="113"/>
      <c r="H87" s="113"/>
      <c r="I87" s="113"/>
    </row>
    <row r="88" spans="1:9" ht="18.75" customHeight="1" x14ac:dyDescent="0.2">
      <c r="A88" s="107"/>
      <c r="B88" s="134"/>
      <c r="C88" s="135"/>
      <c r="D88" s="135"/>
      <c r="E88" s="136"/>
      <c r="F88" s="113"/>
      <c r="G88" s="113"/>
      <c r="H88" s="113"/>
      <c r="I88" s="113"/>
    </row>
    <row r="89" spans="1:9" ht="12.75" customHeight="1" x14ac:dyDescent="0.2">
      <c r="A89" s="107"/>
      <c r="B89" s="112"/>
      <c r="C89" s="112"/>
      <c r="D89" s="112"/>
      <c r="E89" s="112"/>
      <c r="F89" s="113"/>
      <c r="G89" s="113"/>
      <c r="H89" s="113"/>
      <c r="I89" s="113"/>
    </row>
    <row r="90" spans="1:9" ht="12.75" customHeight="1" x14ac:dyDescent="0.2">
      <c r="A90" s="107"/>
      <c r="B90" s="137" t="s">
        <v>156</v>
      </c>
      <c r="C90" s="422">
        <f>C81</f>
        <v>7235.8223356937788</v>
      </c>
      <c r="D90" s="113"/>
      <c r="F90" s="113"/>
      <c r="G90" s="113"/>
      <c r="H90" s="113"/>
      <c r="I90" s="113"/>
    </row>
    <row r="91" spans="1:9" ht="12.75" customHeight="1" x14ac:dyDescent="0.2">
      <c r="A91" s="107"/>
      <c r="B91" s="137" t="s">
        <v>118</v>
      </c>
      <c r="C91" s="436">
        <f>949455000/1000</f>
        <v>949455</v>
      </c>
      <c r="D91" s="113"/>
      <c r="F91" s="138">
        <f>C94/(C95-C96)</f>
        <v>6.7816486881134693E-3</v>
      </c>
      <c r="G91" s="113"/>
      <c r="H91" s="113"/>
      <c r="I91" s="113"/>
    </row>
    <row r="92" spans="1:9" ht="12.75" customHeight="1" x14ac:dyDescent="0.2">
      <c r="A92" s="107"/>
      <c r="B92" s="137" t="s">
        <v>30</v>
      </c>
      <c r="C92" s="436">
        <f>C52</f>
        <v>5435.7961499999983</v>
      </c>
      <c r="D92" s="113"/>
      <c r="F92" s="139">
        <v>1E-3</v>
      </c>
      <c r="G92" s="113"/>
      <c r="H92" s="113"/>
      <c r="I92" s="113"/>
    </row>
    <row r="93" spans="1:9" ht="12.75" customHeight="1" x14ac:dyDescent="0.2">
      <c r="A93" s="107"/>
      <c r="B93" s="137"/>
      <c r="C93" s="421"/>
      <c r="D93" s="113"/>
      <c r="F93" s="139" t="s">
        <v>31</v>
      </c>
      <c r="G93" s="113"/>
      <c r="H93" s="113"/>
      <c r="I93" s="113"/>
    </row>
    <row r="94" spans="1:9" ht="12.75" customHeight="1" x14ac:dyDescent="0.2">
      <c r="A94" s="107"/>
      <c r="B94" s="137" t="s">
        <v>157</v>
      </c>
      <c r="C94" s="436">
        <v>7435.2303973449862</v>
      </c>
      <c r="D94" s="113"/>
      <c r="E94" s="113"/>
      <c r="F94" s="139" t="s">
        <v>32</v>
      </c>
      <c r="G94" s="113"/>
      <c r="H94" s="113"/>
      <c r="I94" s="113"/>
    </row>
    <row r="95" spans="1:9" ht="12.75" customHeight="1" x14ac:dyDescent="0.2">
      <c r="A95" s="107"/>
      <c r="B95" s="137" t="s">
        <v>33</v>
      </c>
      <c r="C95" s="436">
        <f>1101701773.7312/1000</f>
        <v>1101701.7737312</v>
      </c>
      <c r="D95" s="113"/>
      <c r="E95" s="113"/>
      <c r="F95" s="113"/>
      <c r="G95" s="113"/>
      <c r="H95" s="113"/>
      <c r="I95" s="113"/>
    </row>
    <row r="96" spans="1:9" ht="12.75" customHeight="1" x14ac:dyDescent="0.2">
      <c r="A96" s="107"/>
      <c r="B96" s="137" t="s">
        <v>34</v>
      </c>
      <c r="C96" s="436">
        <f>5326727/1000</f>
        <v>5326.7269999999999</v>
      </c>
      <c r="D96" s="113"/>
      <c r="E96" s="113"/>
      <c r="F96" s="113"/>
      <c r="G96" s="113"/>
      <c r="H96" s="113"/>
      <c r="I96" s="113"/>
    </row>
    <row r="97" spans="1:13" ht="12.75" customHeight="1" x14ac:dyDescent="0.2">
      <c r="A97" s="107"/>
      <c r="B97" s="137"/>
      <c r="C97" s="140"/>
      <c r="D97" s="113"/>
      <c r="E97" s="113"/>
      <c r="F97" s="113"/>
      <c r="G97" s="113"/>
      <c r="H97" s="113"/>
      <c r="I97" s="113"/>
    </row>
    <row r="98" spans="1:13" ht="12.75" customHeight="1" x14ac:dyDescent="0.2">
      <c r="A98" s="107"/>
      <c r="B98" s="141" t="s">
        <v>35</v>
      </c>
      <c r="C98" s="142">
        <f>(C90/(C91-C92))-(C94/(C95-C96))</f>
        <v>8.8326141772322817E-4</v>
      </c>
      <c r="D98" s="113"/>
      <c r="E98" s="113"/>
      <c r="F98" s="113"/>
      <c r="G98" s="113"/>
      <c r="H98" s="113"/>
      <c r="I98" s="113"/>
    </row>
    <row r="99" spans="1:13" ht="12.75" customHeight="1" x14ac:dyDescent="0.2">
      <c r="A99" s="107"/>
      <c r="B99" s="141" t="s">
        <v>36</v>
      </c>
      <c r="C99" s="142">
        <f>ROUND(C98,3)</f>
        <v>1E-3</v>
      </c>
      <c r="D99" s="143" t="str">
        <f>IF(F91&lt;$F$92, F93, F94)</f>
        <v>No deferral</v>
      </c>
      <c r="E99" s="113"/>
      <c r="F99" s="113"/>
      <c r="G99" s="113"/>
      <c r="H99" s="113"/>
      <c r="I99" s="113"/>
    </row>
    <row r="100" spans="1:13" ht="12.75" customHeight="1" x14ac:dyDescent="0.2">
      <c r="A100" s="107"/>
      <c r="B100" s="113"/>
      <c r="C100" s="113"/>
      <c r="D100" s="113"/>
      <c r="E100" s="113"/>
      <c r="F100" s="113"/>
      <c r="G100" s="113"/>
      <c r="H100" s="113"/>
      <c r="I100" s="113"/>
      <c r="J100" s="113"/>
      <c r="K100" s="113"/>
      <c r="L100" s="113"/>
      <c r="M100" s="113"/>
    </row>
    <row r="101" spans="1:13" ht="20.25" x14ac:dyDescent="0.2">
      <c r="A101" s="107"/>
    </row>
    <row r="102" spans="1:13" ht="20.25" x14ac:dyDescent="0.2">
      <c r="A102" s="107"/>
    </row>
  </sheetData>
  <mergeCells count="39">
    <mergeCell ref="C46:D46"/>
    <mergeCell ref="C38:D38"/>
    <mergeCell ref="C39:D39"/>
    <mergeCell ref="C40:D40"/>
    <mergeCell ref="C41:D41"/>
    <mergeCell ref="C42:D42"/>
    <mergeCell ref="C36:D36"/>
    <mergeCell ref="C37:D37"/>
    <mergeCell ref="C43:D43"/>
    <mergeCell ref="C44:D44"/>
    <mergeCell ref="C45:D45"/>
    <mergeCell ref="B7:D7"/>
    <mergeCell ref="C10:D10"/>
    <mergeCell ref="C33:D33"/>
    <mergeCell ref="C34:D34"/>
    <mergeCell ref="C35:D35"/>
    <mergeCell ref="C65:D65"/>
    <mergeCell ref="E65:F65"/>
    <mergeCell ref="B2:G2"/>
    <mergeCell ref="C31:D31"/>
    <mergeCell ref="C32:D32"/>
    <mergeCell ref="B27:H27"/>
    <mergeCell ref="C52:D52"/>
    <mergeCell ref="B60:E60"/>
    <mergeCell ref="C64:D64"/>
    <mergeCell ref="E64:F64"/>
    <mergeCell ref="B9:D9"/>
    <mergeCell ref="C47:D47"/>
    <mergeCell ref="C48:D48"/>
    <mergeCell ref="C49:D49"/>
    <mergeCell ref="C50:D50"/>
    <mergeCell ref="C51:D51"/>
    <mergeCell ref="B85:E85"/>
    <mergeCell ref="C66:D66"/>
    <mergeCell ref="E66:F66"/>
    <mergeCell ref="C67:D67"/>
    <mergeCell ref="E67:F67"/>
    <mergeCell ref="C68:D68"/>
    <mergeCell ref="E68:F68"/>
  </mergeCells>
  <phoneticPr fontId="36" type="noConversion"/>
  <pageMargins left="0.35433070866141736" right="0.35433070866141736" top="0.59055118110236227" bottom="0.59055118110236227" header="0.51181102362204722" footer="0.11811023622047245"/>
  <pageSetup paperSize="9" scale="72" fitToWidth="2" fitToHeight="100" orientation="landscape" r:id="rId1"/>
  <headerFooter scaleWithDoc="0" alignWithMargins="0">
    <oddFooter>&amp;L&amp;8&amp;D&amp;C&amp;8&amp; Template: &amp;A
&amp;F&amp;R&amp;8&amp;P of &amp;N</oddFooter>
  </headerFooter>
  <rowBreaks count="2" manualBreakCount="2">
    <brk id="20" min="1" max="8" man="1"/>
    <brk id="53" min="1" max="8" man="1"/>
  </rowBreaks>
  <drawing r:id="rId2"/>
  <legacyDrawing r:id="rId3"/>
  <oleObjects>
    <mc:AlternateContent xmlns:mc="http://schemas.openxmlformats.org/markup-compatibility/2006">
      <mc:Choice Requires="x14">
        <oleObject progId="Equation.3" shapeId="30724" r:id="rId4">
          <objectPr defaultSize="0" autoPict="0" r:id="rId5">
            <anchor moveWithCells="1" sizeWithCells="1">
              <from>
                <xdr:col>0</xdr:col>
                <xdr:colOff>590550</xdr:colOff>
                <xdr:row>55</xdr:row>
                <xdr:rowOff>476250</xdr:rowOff>
              </from>
              <to>
                <xdr:col>0</xdr:col>
                <xdr:colOff>590550</xdr:colOff>
                <xdr:row>57</xdr:row>
                <xdr:rowOff>38100</xdr:rowOff>
              </to>
            </anchor>
          </objectPr>
        </oleObject>
      </mc:Choice>
      <mc:Fallback>
        <oleObject progId="Equation.3" shapeId="30724" r:id="rId4"/>
      </mc:Fallback>
    </mc:AlternateContent>
    <mc:AlternateContent xmlns:mc="http://schemas.openxmlformats.org/markup-compatibility/2006">
      <mc:Choice Requires="x14">
        <oleObject progId="Equation.3" shapeId="30726" r:id="rId6">
          <objectPr defaultSize="0" autoPict="0" r:id="rId5">
            <anchor moveWithCells="1" sizeWithCells="1">
              <from>
                <xdr:col>0</xdr:col>
                <xdr:colOff>628650</xdr:colOff>
                <xdr:row>55</xdr:row>
                <xdr:rowOff>476250</xdr:rowOff>
              </from>
              <to>
                <xdr:col>2</xdr:col>
                <xdr:colOff>1219200</xdr:colOff>
                <xdr:row>57</xdr:row>
                <xdr:rowOff>38100</xdr:rowOff>
              </to>
            </anchor>
          </objectPr>
        </oleObject>
      </mc:Choice>
      <mc:Fallback>
        <oleObject progId="Equation.3" shapeId="30726" r:id="rId6"/>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1:M29"/>
  <sheetViews>
    <sheetView view="pageBreakPreview" zoomScaleNormal="100" zoomScaleSheetLayoutView="100" workbookViewId="0">
      <selection activeCell="D29" sqref="D29"/>
    </sheetView>
  </sheetViews>
  <sheetFormatPr defaultRowHeight="12.75" x14ac:dyDescent="0.2"/>
  <cols>
    <col min="1" max="1" width="11" style="73" customWidth="1"/>
    <col min="2" max="13" width="15.7109375" style="73" customWidth="1"/>
    <col min="14" max="16384" width="9.140625" style="73"/>
  </cols>
  <sheetData>
    <row r="1" spans="2:13" ht="20.25" x14ac:dyDescent="0.3">
      <c r="B1" s="26" t="str">
        <f>Cover!C22</f>
        <v>Endeavour Energy</v>
      </c>
    </row>
    <row r="2" spans="2:13" ht="20.25" x14ac:dyDescent="0.3">
      <c r="B2" s="72" t="s">
        <v>3</v>
      </c>
    </row>
    <row r="3" spans="2:13" ht="20.25" x14ac:dyDescent="0.3">
      <c r="B3" s="26" t="str">
        <f>Cover!C26</f>
        <v>2013-14</v>
      </c>
    </row>
    <row r="4" spans="2:13" ht="20.25" x14ac:dyDescent="0.3">
      <c r="B4" s="26"/>
    </row>
    <row r="5" spans="2:13" s="308" customFormat="1" ht="91.5" customHeight="1" x14ac:dyDescent="0.2">
      <c r="B5" s="586" t="s">
        <v>258</v>
      </c>
      <c r="C5" s="656"/>
      <c r="D5" s="656"/>
      <c r="E5" s="656"/>
      <c r="F5" s="656"/>
      <c r="G5" s="657"/>
    </row>
    <row r="6" spans="2:13" s="308" customFormat="1" ht="20.25" x14ac:dyDescent="0.3">
      <c r="B6" s="307"/>
    </row>
    <row r="7" spans="2:13" ht="15.75" x14ac:dyDescent="0.25">
      <c r="B7" s="74" t="s">
        <v>37</v>
      </c>
    </row>
    <row r="9" spans="2:13" ht="73.5" customHeight="1" x14ac:dyDescent="0.2">
      <c r="B9" s="154" t="s">
        <v>38</v>
      </c>
      <c r="C9" s="154" t="s">
        <v>39</v>
      </c>
      <c r="D9" s="658" t="s">
        <v>40</v>
      </c>
      <c r="E9" s="659"/>
      <c r="F9" s="659"/>
      <c r="G9" s="659"/>
      <c r="H9" s="371" t="s">
        <v>65</v>
      </c>
      <c r="I9" s="371" t="s">
        <v>41</v>
      </c>
      <c r="J9" s="373" t="s">
        <v>42</v>
      </c>
      <c r="K9" s="372" t="s">
        <v>43</v>
      </c>
      <c r="L9" s="372" t="s">
        <v>44</v>
      </c>
      <c r="M9" s="372" t="s">
        <v>45</v>
      </c>
    </row>
    <row r="10" spans="2:13" x14ac:dyDescent="0.2">
      <c r="B10" s="178"/>
      <c r="C10" s="179"/>
      <c r="D10" s="180"/>
      <c r="E10" s="181"/>
      <c r="F10" s="181"/>
      <c r="G10" s="181"/>
      <c r="H10" s="388" t="s">
        <v>97</v>
      </c>
      <c r="I10" s="388" t="s">
        <v>97</v>
      </c>
      <c r="J10" s="388" t="s">
        <v>97</v>
      </c>
      <c r="K10" s="388" t="s">
        <v>97</v>
      </c>
      <c r="L10" s="388" t="s">
        <v>97</v>
      </c>
      <c r="M10" s="390"/>
    </row>
    <row r="11" spans="2:13" ht="12.75" customHeight="1" x14ac:dyDescent="0.2">
      <c r="B11" s="454"/>
      <c r="C11" s="455"/>
      <c r="D11" s="654"/>
      <c r="E11" s="655"/>
      <c r="F11" s="655"/>
      <c r="G11" s="655"/>
      <c r="H11" s="456"/>
      <c r="I11" s="457"/>
      <c r="J11" s="456"/>
      <c r="K11" s="458"/>
      <c r="L11" s="458"/>
      <c r="M11" s="459"/>
    </row>
    <row r="12" spans="2:13" ht="12.75" customHeight="1" x14ac:dyDescent="0.2">
      <c r="B12" s="454"/>
      <c r="C12" s="454"/>
      <c r="D12" s="654"/>
      <c r="E12" s="655"/>
      <c r="F12" s="655"/>
      <c r="G12" s="655"/>
      <c r="H12" s="456"/>
      <c r="I12" s="457"/>
      <c r="J12" s="456"/>
      <c r="K12" s="458"/>
      <c r="L12" s="458"/>
      <c r="M12" s="459"/>
    </row>
    <row r="13" spans="2:13" ht="12.75" customHeight="1" x14ac:dyDescent="0.2">
      <c r="B13" s="454"/>
      <c r="C13" s="454"/>
      <c r="D13" s="654"/>
      <c r="E13" s="655"/>
      <c r="F13" s="655"/>
      <c r="G13" s="655"/>
      <c r="H13" s="456"/>
      <c r="I13" s="457"/>
      <c r="J13" s="456"/>
      <c r="K13" s="458"/>
      <c r="L13" s="458"/>
      <c r="M13" s="459"/>
    </row>
    <row r="14" spans="2:13" ht="12.75" customHeight="1" x14ac:dyDescent="0.2">
      <c r="B14" s="454"/>
      <c r="C14" s="454"/>
      <c r="D14" s="654"/>
      <c r="E14" s="655"/>
      <c r="F14" s="655"/>
      <c r="G14" s="655"/>
      <c r="H14" s="456"/>
      <c r="I14" s="457"/>
      <c r="J14" s="456"/>
      <c r="K14" s="458"/>
      <c r="L14" s="458"/>
      <c r="M14" s="459"/>
    </row>
    <row r="15" spans="2:13" ht="12.75" customHeight="1" x14ac:dyDescent="0.2">
      <c r="B15" s="454"/>
      <c r="C15" s="454"/>
      <c r="D15" s="654"/>
      <c r="E15" s="655"/>
      <c r="F15" s="655"/>
      <c r="G15" s="655"/>
      <c r="H15" s="457"/>
      <c r="I15" s="457"/>
      <c r="J15" s="457"/>
      <c r="K15" s="458"/>
      <c r="L15" s="458"/>
      <c r="M15" s="459"/>
    </row>
    <row r="16" spans="2:13" ht="12.75" customHeight="1" x14ac:dyDescent="0.2">
      <c r="B16" s="454"/>
      <c r="C16" s="454"/>
      <c r="D16" s="654"/>
      <c r="E16" s="655"/>
      <c r="F16" s="655"/>
      <c r="G16" s="655"/>
      <c r="H16" s="457"/>
      <c r="I16" s="457"/>
      <c r="J16" s="457"/>
      <c r="K16" s="458"/>
      <c r="L16" s="458"/>
      <c r="M16" s="459"/>
    </row>
    <row r="17" spans="2:13" ht="12.75" customHeight="1" x14ac:dyDescent="0.2">
      <c r="B17" s="460"/>
      <c r="C17" s="460"/>
      <c r="D17" s="654"/>
      <c r="E17" s="655"/>
      <c r="F17" s="655"/>
      <c r="G17" s="655"/>
      <c r="H17" s="457"/>
      <c r="I17" s="457"/>
      <c r="J17" s="457"/>
      <c r="K17" s="458"/>
      <c r="L17" s="458"/>
      <c r="M17" s="459"/>
    </row>
    <row r="18" spans="2:13" ht="12.75" customHeight="1" x14ac:dyDescent="0.2">
      <c r="B18" s="144"/>
      <c r="C18" s="144"/>
      <c r="D18" s="652"/>
      <c r="E18" s="653"/>
      <c r="F18" s="653"/>
      <c r="G18" s="653"/>
      <c r="H18" s="419"/>
      <c r="I18" s="419"/>
      <c r="J18" s="419"/>
      <c r="K18" s="389"/>
      <c r="L18" s="389"/>
      <c r="M18" s="400"/>
    </row>
    <row r="19" spans="2:13" x14ac:dyDescent="0.2">
      <c r="B19" s="145"/>
      <c r="C19" s="145"/>
      <c r="D19" s="650" t="s">
        <v>46</v>
      </c>
      <c r="E19" s="651"/>
      <c r="F19" s="651"/>
      <c r="G19" s="651"/>
      <c r="H19" s="461"/>
      <c r="I19" s="461"/>
      <c r="J19" s="461"/>
      <c r="K19" s="462"/>
      <c r="L19" s="462"/>
      <c r="M19" s="401"/>
    </row>
    <row r="21" spans="2:13" ht="15.75" x14ac:dyDescent="0.25">
      <c r="B21" s="74" t="s">
        <v>47</v>
      </c>
    </row>
    <row r="23" spans="2:13" ht="63.75" x14ac:dyDescent="0.2">
      <c r="B23" s="370" t="s">
        <v>48</v>
      </c>
      <c r="C23" s="370" t="s">
        <v>49</v>
      </c>
      <c r="D23" s="370" t="s">
        <v>43</v>
      </c>
      <c r="E23" s="370" t="s">
        <v>50</v>
      </c>
    </row>
    <row r="24" spans="2:13" x14ac:dyDescent="0.2">
      <c r="B24" s="370"/>
      <c r="C24" s="182" t="s">
        <v>158</v>
      </c>
      <c r="D24" s="182" t="s">
        <v>158</v>
      </c>
      <c r="E24" s="182" t="s">
        <v>158</v>
      </c>
    </row>
    <row r="25" spans="2:13" ht="22.9" customHeight="1" x14ac:dyDescent="0.2">
      <c r="B25" s="463"/>
      <c r="C25" s="464"/>
      <c r="D25" s="464"/>
      <c r="E25" s="464"/>
    </row>
    <row r="26" spans="2:13" ht="22.9" customHeight="1" x14ac:dyDescent="0.2">
      <c r="D26" s="158"/>
      <c r="E26" s="158"/>
    </row>
    <row r="27" spans="2:13" ht="15.75" x14ac:dyDescent="0.25">
      <c r="B27" s="74" t="s">
        <v>163</v>
      </c>
    </row>
    <row r="29" spans="2:13" x14ac:dyDescent="0.2">
      <c r="B29" s="648" t="s">
        <v>51</v>
      </c>
      <c r="C29" s="649"/>
      <c r="D29" s="465"/>
    </row>
  </sheetData>
  <mergeCells count="12">
    <mergeCell ref="D15:G15"/>
    <mergeCell ref="D14:G14"/>
    <mergeCell ref="D13:G13"/>
    <mergeCell ref="D12:G12"/>
    <mergeCell ref="B5:G5"/>
    <mergeCell ref="D11:G11"/>
    <mergeCell ref="D9:G9"/>
    <mergeCell ref="B29:C29"/>
    <mergeCell ref="D19:G19"/>
    <mergeCell ref="D18:G18"/>
    <mergeCell ref="D17:G17"/>
    <mergeCell ref="D16:G16"/>
  </mergeCells>
  <phoneticPr fontId="36" type="noConversion"/>
  <dataValidations count="1">
    <dataValidation type="list" allowBlank="1" showInputMessage="1" showErrorMessage="1" sqref="M11:M18">
      <formula1>"Yes, No"</formula1>
    </dataValidation>
  </dataValidations>
  <pageMargins left="0.35433070866141736" right="0.35433070866141736" top="0.59055118110236227" bottom="0.59055118110236227" header="0.51181102362204722" footer="0.11811023622047245"/>
  <pageSetup paperSize="9" scale="75" fitToHeight="100" orientation="landscape" r:id="rId1"/>
  <headerFooter scaleWithDoc="0" alignWithMargins="0">
    <oddFooter>&amp;L&amp;8&amp;D&amp;C&amp;8&amp; Template: &amp;A
&amp;F&amp;R&amp;8&amp;P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J27"/>
  <sheetViews>
    <sheetView view="pageBreakPreview" zoomScaleNormal="100" zoomScaleSheetLayoutView="100" workbookViewId="0">
      <selection activeCell="L35" sqref="L35"/>
    </sheetView>
  </sheetViews>
  <sheetFormatPr defaultRowHeight="12.75" x14ac:dyDescent="0.2"/>
  <cols>
    <col min="1" max="1" width="12" style="28" customWidth="1"/>
    <col min="2" max="2" width="16.42578125" style="28" bestFit="1" customWidth="1"/>
    <col min="3" max="3" width="32.140625" style="28" customWidth="1"/>
    <col min="4" max="9" width="15.7109375" style="28" customWidth="1"/>
    <col min="10" max="10" width="5" style="28" customWidth="1"/>
    <col min="11" max="11" width="18.28515625" style="28" customWidth="1"/>
    <col min="12" max="16384" width="9.140625" style="28"/>
  </cols>
  <sheetData>
    <row r="1" spans="2:10" ht="20.25" x14ac:dyDescent="0.3">
      <c r="B1" s="26" t="str">
        <f>Cover!C22</f>
        <v>Endeavour Energy</v>
      </c>
      <c r="C1" s="27"/>
      <c r="D1" s="27"/>
      <c r="E1" s="27"/>
      <c r="F1" s="27"/>
      <c r="G1" s="27"/>
      <c r="H1" s="27"/>
      <c r="I1" s="27"/>
      <c r="J1" s="27"/>
    </row>
    <row r="2" spans="2:10" ht="20.25" x14ac:dyDescent="0.3">
      <c r="B2" s="29" t="s">
        <v>100</v>
      </c>
      <c r="C2" s="29"/>
    </row>
    <row r="3" spans="2:10" ht="20.25" x14ac:dyDescent="0.3">
      <c r="B3" s="26" t="str">
        <f>Cover!C26</f>
        <v>2013-14</v>
      </c>
    </row>
    <row r="4" spans="2:10" s="318" customFormat="1" ht="20.25" x14ac:dyDescent="0.3">
      <c r="B4" s="317"/>
    </row>
    <row r="5" spans="2:10" s="318" customFormat="1" ht="41.25" customHeight="1" x14ac:dyDescent="0.2">
      <c r="B5" s="586" t="s">
        <v>259</v>
      </c>
      <c r="C5" s="589"/>
      <c r="D5" s="589"/>
      <c r="E5" s="589"/>
      <c r="F5" s="589"/>
      <c r="G5" s="587"/>
    </row>
    <row r="6" spans="2:10" ht="20.25" x14ac:dyDescent="0.2">
      <c r="B6" s="352"/>
      <c r="C6" s="353"/>
      <c r="D6" s="353"/>
      <c r="E6" s="353"/>
      <c r="F6" s="353"/>
      <c r="G6" s="353"/>
    </row>
    <row r="7" spans="2:10" ht="67.5" customHeight="1" x14ac:dyDescent="0.2">
      <c r="B7" s="666" t="s">
        <v>131</v>
      </c>
      <c r="C7" s="667"/>
      <c r="D7" s="667"/>
      <c r="E7" s="667"/>
      <c r="F7" s="667"/>
      <c r="G7" s="668"/>
      <c r="I7" s="30"/>
      <c r="J7" s="30"/>
    </row>
    <row r="8" spans="2:10" s="173" customFormat="1" x14ac:dyDescent="0.2">
      <c r="B8" s="172"/>
      <c r="C8" s="172"/>
      <c r="D8" s="172"/>
      <c r="E8" s="172"/>
      <c r="F8" s="172"/>
      <c r="G8" s="172"/>
      <c r="H8" s="172"/>
    </row>
    <row r="9" spans="2:10" ht="15.75" x14ac:dyDescent="0.25">
      <c r="B9" s="36" t="s">
        <v>63</v>
      </c>
    </row>
    <row r="10" spans="2:10" ht="15.75" x14ac:dyDescent="0.25">
      <c r="B10" s="36"/>
      <c r="G10" s="159"/>
      <c r="H10" s="159"/>
      <c r="I10" s="159"/>
    </row>
    <row r="11" spans="2:10" ht="57" customHeight="1" x14ac:dyDescent="0.2">
      <c r="B11" s="31" t="s">
        <v>104</v>
      </c>
      <c r="C11" s="32" t="s">
        <v>103</v>
      </c>
      <c r="D11" s="160" t="s">
        <v>64</v>
      </c>
      <c r="E11" s="33" t="s">
        <v>101</v>
      </c>
      <c r="F11" s="34" t="s">
        <v>102</v>
      </c>
    </row>
    <row r="12" spans="2:10" ht="13.5" customHeight="1" x14ac:dyDescent="0.2">
      <c r="B12" s="162"/>
      <c r="C12" s="37" t="s">
        <v>98</v>
      </c>
      <c r="D12" s="33" t="s">
        <v>97</v>
      </c>
      <c r="E12" s="33" t="s">
        <v>97</v>
      </c>
      <c r="F12" s="33" t="s">
        <v>97</v>
      </c>
    </row>
    <row r="13" spans="2:10" ht="32.25" customHeight="1" x14ac:dyDescent="0.2">
      <c r="B13" s="162"/>
      <c r="C13" s="412" t="s">
        <v>382</v>
      </c>
      <c r="D13" s="166">
        <v>4500</v>
      </c>
      <c r="E13" s="167">
        <f t="shared" ref="E13:E19" si="0">F13-D13</f>
        <v>7300</v>
      </c>
      <c r="F13" s="166">
        <v>11800</v>
      </c>
    </row>
    <row r="14" spans="2:10" ht="22.5" customHeight="1" x14ac:dyDescent="0.2">
      <c r="B14" s="162"/>
      <c r="C14" s="412" t="s">
        <v>383</v>
      </c>
      <c r="D14" s="166">
        <v>308300</v>
      </c>
      <c r="E14" s="167">
        <f t="shared" si="0"/>
        <v>-7300</v>
      </c>
      <c r="F14" s="166">
        <v>301000</v>
      </c>
    </row>
    <row r="15" spans="2:10" ht="12.75" customHeight="1" x14ac:dyDescent="0.2">
      <c r="B15" s="162"/>
      <c r="C15" s="37" t="s">
        <v>93</v>
      </c>
      <c r="D15" s="33"/>
      <c r="E15" s="33"/>
      <c r="F15" s="33"/>
    </row>
    <row r="16" spans="2:10" ht="12.75" customHeight="1" x14ac:dyDescent="0.2">
      <c r="B16" s="162"/>
      <c r="C16" s="165" t="s">
        <v>384</v>
      </c>
      <c r="D16" s="166">
        <v>-906400</v>
      </c>
      <c r="E16" s="167">
        <f t="shared" si="0"/>
        <v>-10400</v>
      </c>
      <c r="F16" s="166">
        <v>-916800</v>
      </c>
    </row>
    <row r="17" spans="2:9" ht="12.75" customHeight="1" x14ac:dyDescent="0.2">
      <c r="B17" s="162"/>
      <c r="C17" s="165" t="s">
        <v>385</v>
      </c>
      <c r="D17" s="166">
        <v>388400</v>
      </c>
      <c r="E17" s="167">
        <f t="shared" si="0"/>
        <v>-10400</v>
      </c>
      <c r="F17" s="166">
        <v>378000</v>
      </c>
    </row>
    <row r="18" spans="2:9" s="318" customFormat="1" ht="12.75" customHeight="1" x14ac:dyDescent="0.2">
      <c r="B18" s="162"/>
      <c r="C18" s="165" t="s">
        <v>386</v>
      </c>
      <c r="D18" s="166">
        <v>-80100</v>
      </c>
      <c r="E18" s="167"/>
      <c r="F18" s="166">
        <v>-77000</v>
      </c>
    </row>
    <row r="19" spans="2:9" ht="13.5" customHeight="1" x14ac:dyDescent="0.2">
      <c r="B19" s="162"/>
      <c r="C19" s="165" t="s">
        <v>165</v>
      </c>
      <c r="D19" s="166">
        <v>308300</v>
      </c>
      <c r="E19" s="167">
        <f t="shared" si="0"/>
        <v>-7300</v>
      </c>
      <c r="F19" s="166">
        <v>301000</v>
      </c>
    </row>
    <row r="21" spans="2:9" ht="15.75" x14ac:dyDescent="0.25">
      <c r="B21" s="36" t="s">
        <v>129</v>
      </c>
    </row>
    <row r="23" spans="2:9" ht="51" x14ac:dyDescent="0.2">
      <c r="B23" s="31" t="s">
        <v>104</v>
      </c>
      <c r="C23" s="32" t="s">
        <v>127</v>
      </c>
      <c r="D23" s="661" t="s">
        <v>128</v>
      </c>
      <c r="E23" s="662"/>
      <c r="F23" s="662"/>
      <c r="G23" s="661" t="s">
        <v>130</v>
      </c>
      <c r="H23" s="662"/>
      <c r="I23" s="662"/>
    </row>
    <row r="24" spans="2:9" ht="174.75" customHeight="1" x14ac:dyDescent="0.2">
      <c r="B24" s="162"/>
      <c r="C24" s="418" t="s">
        <v>387</v>
      </c>
      <c r="D24" s="663" t="s">
        <v>388</v>
      </c>
      <c r="E24" s="664"/>
      <c r="F24" s="664"/>
      <c r="G24" s="669" t="s">
        <v>389</v>
      </c>
      <c r="H24" s="669"/>
      <c r="I24" s="669"/>
    </row>
    <row r="25" spans="2:9" ht="165.75" customHeight="1" x14ac:dyDescent="0.2">
      <c r="B25" s="162"/>
      <c r="C25" s="418" t="s">
        <v>387</v>
      </c>
      <c r="D25" s="663" t="s">
        <v>390</v>
      </c>
      <c r="E25" s="664"/>
      <c r="F25" s="664"/>
      <c r="G25" s="669" t="s">
        <v>391</v>
      </c>
      <c r="H25" s="669"/>
      <c r="I25" s="669"/>
    </row>
    <row r="26" spans="2:9" x14ac:dyDescent="0.2">
      <c r="B26" s="162"/>
      <c r="C26" s="161"/>
      <c r="D26" s="665"/>
      <c r="E26" s="662"/>
      <c r="F26" s="662"/>
      <c r="G26" s="660" t="s">
        <v>124</v>
      </c>
      <c r="H26" s="660"/>
      <c r="I26" s="660"/>
    </row>
    <row r="27" spans="2:9" x14ac:dyDescent="0.2">
      <c r="B27" s="162"/>
      <c r="C27" s="161"/>
      <c r="D27" s="665"/>
      <c r="E27" s="662"/>
      <c r="F27" s="662"/>
      <c r="G27" s="660" t="s">
        <v>124</v>
      </c>
      <c r="H27" s="660"/>
      <c r="I27" s="660"/>
    </row>
  </sheetData>
  <mergeCells count="12">
    <mergeCell ref="B5:G5"/>
    <mergeCell ref="B7:G7"/>
    <mergeCell ref="G23:I23"/>
    <mergeCell ref="G24:I24"/>
    <mergeCell ref="G25:I25"/>
    <mergeCell ref="G26:I26"/>
    <mergeCell ref="G27:I27"/>
    <mergeCell ref="D23:F23"/>
    <mergeCell ref="D24:F24"/>
    <mergeCell ref="D25:F25"/>
    <mergeCell ref="D26:F26"/>
    <mergeCell ref="D27:F27"/>
  </mergeCells>
  <phoneticPr fontId="36" type="noConversion"/>
  <pageMargins left="0.35433070866141736" right="0.35433070866141736" top="0.59055118110236227" bottom="0.59055118110236227" header="0.51181102362204722" footer="0.11811023622047245"/>
  <pageSetup paperSize="9" scale="93" fitToHeight="100" orientation="landscape" r:id="rId1"/>
  <headerFooter scaleWithDoc="0" alignWithMargins="0">
    <oddFooter>&amp;L&amp;8&amp;D&amp;C&amp;8&amp; Template: &amp;A
&amp;F&amp;R&amp;8&amp;P of &amp;N</oddFooter>
  </headerFooter>
  <rowBreaks count="1" manualBreakCount="1">
    <brk id="20" min="1" max="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workbookViewId="0">
      <selection activeCell="D23" sqref="D23"/>
    </sheetView>
  </sheetViews>
  <sheetFormatPr defaultRowHeight="12.75" x14ac:dyDescent="0.2"/>
  <cols>
    <col min="2" max="3" width="25.28515625" customWidth="1"/>
    <col min="4" max="4" width="57.140625" customWidth="1"/>
  </cols>
  <sheetData>
    <row r="2" spans="2:4" x14ac:dyDescent="0.2">
      <c r="B2" s="402" t="s">
        <v>327</v>
      </c>
    </row>
    <row r="3" spans="2:4" ht="13.5" thickBot="1" x14ac:dyDescent="0.25"/>
    <row r="4" spans="2:4" x14ac:dyDescent="0.2">
      <c r="B4" s="670" t="s">
        <v>328</v>
      </c>
      <c r="C4" s="671"/>
      <c r="D4" s="672" t="s">
        <v>329</v>
      </c>
    </row>
    <row r="5" spans="2:4" ht="13.5" thickBot="1" x14ac:dyDescent="0.25">
      <c r="B5" s="674" t="s">
        <v>330</v>
      </c>
      <c r="C5" s="675"/>
      <c r="D5" s="673"/>
    </row>
    <row r="6" spans="2:4" ht="13.5" thickBot="1" x14ac:dyDescent="0.25">
      <c r="B6" s="676" t="s">
        <v>331</v>
      </c>
      <c r="C6" s="677"/>
      <c r="D6" s="403"/>
    </row>
    <row r="7" spans="2:4" ht="13.5" thickBot="1" x14ac:dyDescent="0.25">
      <c r="B7" s="404" t="s">
        <v>249</v>
      </c>
      <c r="C7" s="405" t="s">
        <v>332</v>
      </c>
      <c r="D7" s="405" t="s">
        <v>333</v>
      </c>
    </row>
    <row r="8" spans="2:4" ht="13.5" thickBot="1" x14ac:dyDescent="0.25">
      <c r="B8" s="404" t="s">
        <v>334</v>
      </c>
      <c r="C8" s="405" t="s">
        <v>332</v>
      </c>
      <c r="D8" s="405" t="s">
        <v>333</v>
      </c>
    </row>
    <row r="9" spans="2:4" ht="13.5" thickBot="1" x14ac:dyDescent="0.25">
      <c r="B9" s="404" t="s">
        <v>335</v>
      </c>
      <c r="C9" s="405" t="s">
        <v>332</v>
      </c>
      <c r="D9" s="405" t="s">
        <v>333</v>
      </c>
    </row>
    <row r="10" spans="2:4" ht="13.5" thickBot="1" x14ac:dyDescent="0.25">
      <c r="B10" s="404" t="s">
        <v>336</v>
      </c>
      <c r="C10" s="405" t="s">
        <v>332</v>
      </c>
      <c r="D10" s="405" t="s">
        <v>337</v>
      </c>
    </row>
    <row r="11" spans="2:4" ht="13.5" thickBot="1" x14ac:dyDescent="0.25">
      <c r="B11" s="404" t="s">
        <v>338</v>
      </c>
      <c r="C11" s="405" t="s">
        <v>332</v>
      </c>
      <c r="D11" s="405" t="s">
        <v>337</v>
      </c>
    </row>
    <row r="12" spans="2:4" ht="13.5" thickBot="1" x14ac:dyDescent="0.25">
      <c r="B12" s="404" t="s">
        <v>339</v>
      </c>
      <c r="C12" s="405" t="s">
        <v>332</v>
      </c>
      <c r="D12" s="405" t="s">
        <v>337</v>
      </c>
    </row>
    <row r="13" spans="2:4" ht="13.5" thickBot="1" x14ac:dyDescent="0.25">
      <c r="B13" s="404" t="s">
        <v>307</v>
      </c>
      <c r="C13" s="405" t="s">
        <v>332</v>
      </c>
      <c r="D13" s="405" t="s">
        <v>340</v>
      </c>
    </row>
    <row r="14" spans="2:4" ht="26.25" thickBot="1" x14ac:dyDescent="0.25">
      <c r="B14" s="404" t="s">
        <v>341</v>
      </c>
      <c r="C14" s="405" t="s">
        <v>332</v>
      </c>
      <c r="D14" s="405" t="s">
        <v>342</v>
      </c>
    </row>
    <row r="15" spans="2:4" ht="13.5" thickBot="1" x14ac:dyDescent="0.25">
      <c r="B15" s="404" t="s">
        <v>311</v>
      </c>
      <c r="C15" s="405" t="s">
        <v>332</v>
      </c>
      <c r="D15" s="405" t="s">
        <v>343</v>
      </c>
    </row>
    <row r="16" spans="2:4" ht="13.5" thickBot="1" x14ac:dyDescent="0.25">
      <c r="B16" s="404" t="s">
        <v>314</v>
      </c>
      <c r="C16" s="405" t="s">
        <v>332</v>
      </c>
      <c r="D16" s="405" t="s">
        <v>337</v>
      </c>
    </row>
  </sheetData>
  <mergeCells count="4">
    <mergeCell ref="B4:C4"/>
    <mergeCell ref="D4:D5"/>
    <mergeCell ref="B5:C5"/>
    <mergeCell ref="B6:C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view="pageBreakPreview" zoomScaleNormal="100" zoomScaleSheetLayoutView="100" workbookViewId="0">
      <selection activeCell="H25" sqref="H25"/>
    </sheetView>
  </sheetViews>
  <sheetFormatPr defaultRowHeight="23.25" x14ac:dyDescent="0.35"/>
  <cols>
    <col min="1" max="1" width="6.140625" style="14" customWidth="1"/>
    <col min="2" max="2" width="5.7109375" style="14" customWidth="1"/>
    <col min="3" max="5" width="50.7109375" style="14" customWidth="1"/>
    <col min="6" max="6" width="5.7109375" style="14" customWidth="1"/>
    <col min="7" max="7" width="3.7109375" style="14" customWidth="1"/>
    <col min="8" max="13" width="10.7109375" style="14" customWidth="1"/>
    <col min="14" max="14" width="4" style="14" customWidth="1"/>
    <col min="15" max="16384" width="9.140625" style="14"/>
  </cols>
  <sheetData>
    <row r="1" spans="1:15" ht="23.25" customHeight="1" thickBot="1" x14ac:dyDescent="0.4">
      <c r="A1" s="14" t="s">
        <v>90</v>
      </c>
    </row>
    <row r="2" spans="1:15" ht="60" customHeight="1" thickTop="1" x14ac:dyDescent="0.35">
      <c r="B2" s="292"/>
      <c r="C2" s="291"/>
      <c r="D2" s="291"/>
      <c r="E2" s="291"/>
      <c r="F2" s="290"/>
      <c r="G2" s="15"/>
      <c r="H2" s="15"/>
      <c r="I2" s="15"/>
      <c r="J2" s="15"/>
      <c r="K2" s="15"/>
      <c r="L2" s="15"/>
      <c r="M2" s="15"/>
      <c r="N2" s="15"/>
      <c r="O2" s="16"/>
    </row>
    <row r="3" spans="1:15" ht="51.6" customHeight="1" x14ac:dyDescent="0.35">
      <c r="B3" s="287"/>
      <c r="C3" s="495" t="s">
        <v>251</v>
      </c>
      <c r="D3" s="496"/>
      <c r="E3" s="496"/>
      <c r="F3" s="289"/>
      <c r="G3" s="17"/>
      <c r="H3" s="17"/>
      <c r="I3" s="17"/>
      <c r="J3" s="17"/>
      <c r="K3" s="17"/>
      <c r="L3" s="17"/>
      <c r="M3" s="17"/>
      <c r="N3" s="18"/>
      <c r="O3" s="16"/>
    </row>
    <row r="4" spans="1:15" ht="21" customHeight="1" x14ac:dyDescent="0.35">
      <c r="B4" s="287"/>
      <c r="C4" s="497" t="s">
        <v>91</v>
      </c>
      <c r="D4" s="496"/>
      <c r="E4" s="496"/>
      <c r="F4" s="288"/>
      <c r="G4" s="19"/>
      <c r="H4" s="19"/>
      <c r="I4" s="19"/>
      <c r="J4" s="19"/>
      <c r="K4" s="19"/>
      <c r="L4" s="19"/>
      <c r="M4" s="19"/>
      <c r="N4" s="20"/>
      <c r="O4" s="16"/>
    </row>
    <row r="5" spans="1:15" ht="15" customHeight="1" thickBot="1" x14ac:dyDescent="0.4">
      <c r="B5" s="287"/>
      <c r="C5" s="21"/>
      <c r="D5" s="21"/>
      <c r="E5" s="21"/>
      <c r="F5" s="286"/>
      <c r="G5" s="22"/>
      <c r="H5" s="22"/>
      <c r="I5" s="22"/>
      <c r="J5" s="22"/>
      <c r="K5" s="22"/>
      <c r="L5" s="22"/>
      <c r="M5" s="22"/>
      <c r="N5" s="15"/>
      <c r="O5" s="16"/>
    </row>
    <row r="6" spans="1:15" s="23" customFormat="1" ht="15" customHeight="1" x14ac:dyDescent="0.2">
      <c r="B6" s="285"/>
      <c r="C6" s="284"/>
      <c r="D6" s="284"/>
      <c r="E6" s="284"/>
      <c r="F6" s="283"/>
      <c r="G6" s="24"/>
      <c r="H6" s="22"/>
      <c r="I6" s="22"/>
      <c r="J6" s="22"/>
      <c r="K6" s="22"/>
      <c r="L6" s="22"/>
      <c r="M6" s="22"/>
      <c r="N6" s="19"/>
      <c r="O6" s="25"/>
    </row>
    <row r="7" spans="1:15" s="23" customFormat="1" ht="30" customHeight="1" x14ac:dyDescent="0.2">
      <c r="B7" s="282"/>
      <c r="C7" s="342" t="s">
        <v>92</v>
      </c>
      <c r="D7" s="343" t="s">
        <v>301</v>
      </c>
      <c r="E7" s="343" t="s">
        <v>302</v>
      </c>
      <c r="F7" s="281"/>
      <c r="G7" s="24"/>
      <c r="H7" s="22"/>
      <c r="I7" s="22"/>
      <c r="J7" s="22"/>
      <c r="K7" s="22"/>
      <c r="L7" s="22"/>
      <c r="M7" s="22"/>
      <c r="N7" s="19"/>
      <c r="O7" s="25"/>
    </row>
    <row r="8" spans="1:15" s="23" customFormat="1" ht="30" customHeight="1" x14ac:dyDescent="0.2">
      <c r="B8" s="282"/>
      <c r="C8" s="342" t="s">
        <v>250</v>
      </c>
      <c r="D8" s="343" t="s">
        <v>349</v>
      </c>
      <c r="E8" s="343" t="s">
        <v>303</v>
      </c>
      <c r="F8" s="281"/>
      <c r="G8" s="24"/>
      <c r="H8" s="22"/>
      <c r="I8" s="22"/>
      <c r="J8" s="22"/>
      <c r="K8" s="22"/>
      <c r="L8" s="22"/>
      <c r="M8" s="22"/>
      <c r="N8" s="19"/>
      <c r="O8" s="25"/>
    </row>
    <row r="9" spans="1:15" s="23" customFormat="1" ht="30" customHeight="1" x14ac:dyDescent="0.2">
      <c r="B9" s="282"/>
      <c r="C9" s="342" t="s">
        <v>345</v>
      </c>
      <c r="D9" s="343" t="s">
        <v>304</v>
      </c>
      <c r="E9" s="343" t="s">
        <v>305</v>
      </c>
      <c r="F9" s="281"/>
      <c r="G9" s="24"/>
      <c r="H9" s="22"/>
      <c r="I9" s="22"/>
      <c r="J9" s="22"/>
      <c r="K9" s="22"/>
      <c r="L9" s="22"/>
      <c r="M9" s="22"/>
      <c r="N9" s="19"/>
      <c r="O9" s="25"/>
    </row>
    <row r="10" spans="1:15" s="23" customFormat="1" ht="30" customHeight="1" x14ac:dyDescent="0.2">
      <c r="B10" s="282"/>
      <c r="C10" s="342" t="s">
        <v>346</v>
      </c>
      <c r="D10" s="343" t="s">
        <v>350</v>
      </c>
      <c r="E10" s="343" t="s">
        <v>306</v>
      </c>
      <c r="F10" s="281"/>
      <c r="G10" s="24"/>
      <c r="H10" s="22"/>
      <c r="I10" s="22"/>
      <c r="J10" s="22"/>
      <c r="K10" s="22"/>
      <c r="L10" s="22"/>
      <c r="M10" s="22"/>
      <c r="N10" s="19"/>
      <c r="O10" s="25"/>
    </row>
    <row r="11" spans="1:15" s="23" customFormat="1" ht="30" customHeight="1" x14ac:dyDescent="0.2">
      <c r="B11" s="282"/>
      <c r="C11" s="342" t="s">
        <v>347</v>
      </c>
      <c r="D11" s="343" t="s">
        <v>351</v>
      </c>
      <c r="E11" s="343" t="s">
        <v>308</v>
      </c>
      <c r="F11" s="281"/>
      <c r="G11" s="24"/>
      <c r="H11" s="22"/>
      <c r="I11" s="22"/>
      <c r="J11" s="22"/>
      <c r="K11" s="22"/>
      <c r="L11" s="22"/>
      <c r="M11" s="22"/>
      <c r="N11" s="19"/>
      <c r="O11" s="25"/>
    </row>
    <row r="12" spans="1:15" s="23" customFormat="1" ht="30" customHeight="1" x14ac:dyDescent="0.2">
      <c r="B12" s="282"/>
      <c r="C12" s="343" t="s">
        <v>309</v>
      </c>
      <c r="D12" s="343" t="s">
        <v>352</v>
      </c>
      <c r="E12" s="343" t="s">
        <v>310</v>
      </c>
      <c r="F12" s="281"/>
      <c r="G12" s="24"/>
      <c r="H12" s="22"/>
      <c r="I12" s="22"/>
      <c r="J12" s="22"/>
      <c r="K12" s="22"/>
      <c r="L12" s="22"/>
      <c r="M12" s="22"/>
      <c r="N12" s="19"/>
      <c r="O12" s="25"/>
    </row>
    <row r="13" spans="1:15" s="23" customFormat="1" ht="30" customHeight="1" x14ac:dyDescent="0.2">
      <c r="B13" s="282"/>
      <c r="C13" s="343" t="s">
        <v>348</v>
      </c>
      <c r="D13" s="343" t="s">
        <v>353</v>
      </c>
      <c r="E13" s="343" t="s">
        <v>312</v>
      </c>
      <c r="F13" s="281"/>
      <c r="G13" s="24"/>
      <c r="H13" s="22"/>
      <c r="I13" s="22"/>
      <c r="J13" s="22"/>
      <c r="K13" s="22"/>
      <c r="L13" s="22"/>
      <c r="M13" s="22"/>
      <c r="N13" s="19"/>
      <c r="O13" s="25"/>
    </row>
    <row r="14" spans="1:15" s="23" customFormat="1" ht="30" customHeight="1" x14ac:dyDescent="0.2">
      <c r="B14" s="282"/>
      <c r="C14" s="343" t="s">
        <v>313</v>
      </c>
      <c r="D14" s="343" t="s">
        <v>354</v>
      </c>
      <c r="E14" s="343" t="s">
        <v>315</v>
      </c>
      <c r="F14" s="281"/>
      <c r="G14" s="24"/>
      <c r="H14" s="22"/>
      <c r="I14" s="22"/>
      <c r="J14" s="22"/>
      <c r="K14" s="22"/>
      <c r="L14" s="22"/>
      <c r="M14" s="22"/>
      <c r="N14" s="19"/>
      <c r="O14" s="25"/>
    </row>
    <row r="15" spans="1:15" s="23" customFormat="1" ht="15" customHeight="1" thickBot="1" x14ac:dyDescent="0.25">
      <c r="A15" s="22"/>
      <c r="B15" s="280"/>
      <c r="C15" s="279"/>
      <c r="D15" s="279"/>
      <c r="E15" s="279"/>
      <c r="F15" s="278"/>
      <c r="G15" s="24"/>
      <c r="H15" s="22"/>
      <c r="I15" s="22"/>
      <c r="J15" s="22"/>
      <c r="K15" s="22"/>
      <c r="L15" s="22"/>
      <c r="M15" s="22"/>
      <c r="N15" s="19"/>
      <c r="O15" s="25"/>
    </row>
    <row r="16" spans="1:15" ht="24" thickTop="1" x14ac:dyDescent="0.35">
      <c r="A16" s="16"/>
      <c r="B16" s="15"/>
    </row>
    <row r="17" spans="1:2" x14ac:dyDescent="0.35">
      <c r="A17" s="16"/>
      <c r="B17" s="16"/>
    </row>
    <row r="18" spans="1:2" x14ac:dyDescent="0.35">
      <c r="A18" s="16"/>
      <c r="B18" s="16"/>
    </row>
  </sheetData>
  <mergeCells count="2">
    <mergeCell ref="C3:E3"/>
    <mergeCell ref="C4:E4"/>
  </mergeCells>
  <hyperlinks>
    <hyperlink ref="C7" location="Cover!A1" display="Cover sheet"/>
    <hyperlink ref="C8" location="'1. Income'!A1" display="1. Income statement"/>
    <hyperlink ref="C9" location="'2. Balance'!A1" display="2. Balance sheet"/>
    <hyperlink ref="C10" location="'3. Cashflows'!A1" display="3. Cashflows statement"/>
    <hyperlink ref="C11" location="'4. Equity'!A1" display="4. Changes in equity"/>
    <hyperlink ref="C12" location="'5. Capex'!A1" display="5. Capex"/>
    <hyperlink ref="C13" location="'6. Capex overheads'!A1" display="6. Capex overheads"/>
    <hyperlink ref="C14" location="'7. Capex for tax dep''n'!A1" display="7. Capex for tax depreciation"/>
    <hyperlink ref="D7" location="'8. Maintenance'!A1" display="8. Maintenance"/>
    <hyperlink ref="D8" location="'9. Maintenance overheads'!A1" display="9. Maintenance overheads"/>
    <hyperlink ref="D9" location="'10. Operating costs'!A1" display="10. Operating costs"/>
    <hyperlink ref="D10" location="'11. Operating overheads'!A1" display="11. Operating overheads"/>
    <hyperlink ref="D11" location="'12. Cost categories'!A1" display="12. Cost categories"/>
    <hyperlink ref="D12" location="'13. Opex step change'!A1" display="13. Opex step change"/>
    <hyperlink ref="D14" location="'15. Overheads allocation'!A1" display="15. Overheads allocation"/>
    <hyperlink ref="E7" location="'16. Avoided cost payments'!A1" display="16. Avoided cost payments"/>
    <hyperlink ref="E8" location="'17. Altern Ctl &amp; other'!A1" display="17. Alternative control &amp; other"/>
    <hyperlink ref="E9" location="'18. EBSS'!A1" display="18. EBSS"/>
    <hyperlink ref="E10" location="'19. Juris Scheme'!A1" display="19. Jurisdictional scheme"/>
    <hyperlink ref="E11" location="'20a. DMIS -DMIA'!A1" display="20a. DMIS _ DMIA"/>
    <hyperlink ref="E13" location="'21. Self insurance'!A1" display="21. Self insurance"/>
    <hyperlink ref="E14" location="'22. CHAP'!A1" display="22. Change in accounting policy"/>
    <hyperlink ref="D13" location="'14. Provisions'!A1" display="14. Provisions"/>
    <hyperlink ref="E12" location="'20b. DMIS -  D-factor'!A1" display="20b. DMIS _ D-factor"/>
  </hyperlinks>
  <pageMargins left="0.35433070866141736" right="0.35433070866141736" top="0.59055118110236227" bottom="0.59055118110236227" header="0.51181102362204722" footer="0.11811023622047245"/>
  <pageSetup paperSize="9" scale="82"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showGridLines="0" view="pageBreakPreview" zoomScale="85" zoomScaleNormal="100" zoomScaleSheetLayoutView="85" workbookViewId="0">
      <selection activeCell="J12" sqref="J12:J35"/>
    </sheetView>
  </sheetViews>
  <sheetFormatPr defaultRowHeight="12.75" x14ac:dyDescent="0.2"/>
  <cols>
    <col min="1" max="1" width="12" style="28" customWidth="1"/>
    <col min="2" max="2" width="16.42578125" style="28" bestFit="1" customWidth="1"/>
    <col min="3" max="3" width="43.42578125" style="28" customWidth="1"/>
    <col min="4" max="10" width="15.7109375" style="28" customWidth="1"/>
    <col min="11" max="16384" width="9.140625" style="28"/>
  </cols>
  <sheetData>
    <row r="1" spans="2:10" ht="20.25" x14ac:dyDescent="0.3">
      <c r="B1" s="26" t="str">
        <f>[4]Cover!C22</f>
        <v>Endeavour Energy</v>
      </c>
      <c r="C1" s="208"/>
      <c r="D1" s="208"/>
      <c r="E1" s="208"/>
      <c r="F1" s="208"/>
      <c r="G1" s="208"/>
      <c r="H1" s="208"/>
    </row>
    <row r="2" spans="2:10" ht="20.25" x14ac:dyDescent="0.3">
      <c r="B2" s="498" t="s">
        <v>93</v>
      </c>
      <c r="C2" s="498"/>
    </row>
    <row r="3" spans="2:10" ht="20.25" x14ac:dyDescent="0.3">
      <c r="B3" s="26" t="str">
        <f>Cover!C26</f>
        <v>2013-14</v>
      </c>
    </row>
    <row r="4" spans="2:10" ht="12.75" customHeight="1" x14ac:dyDescent="0.3">
      <c r="B4" s="26"/>
    </row>
    <row r="5" spans="2:10" ht="66" customHeight="1" x14ac:dyDescent="0.2">
      <c r="B5" s="500" t="s">
        <v>193</v>
      </c>
      <c r="C5" s="501"/>
    </row>
    <row r="6" spans="2:10" ht="12.75" customHeight="1" x14ac:dyDescent="0.3">
      <c r="B6" s="26"/>
    </row>
    <row r="7" spans="2:10" ht="15.75" x14ac:dyDescent="0.2">
      <c r="B7" s="499" t="s">
        <v>192</v>
      </c>
      <c r="C7" s="499"/>
      <c r="D7" s="499"/>
    </row>
    <row r="8" spans="2:10" x14ac:dyDescent="0.2">
      <c r="B8" s="207"/>
      <c r="C8" s="206"/>
      <c r="D8" s="205"/>
      <c r="E8" s="205"/>
      <c r="F8" s="204"/>
      <c r="G8" s="204"/>
      <c r="H8" s="203"/>
    </row>
    <row r="9" spans="2:10" ht="51" customHeight="1" x14ac:dyDescent="0.2">
      <c r="B9" s="31" t="s">
        <v>94</v>
      </c>
      <c r="C9" s="183" t="s">
        <v>95</v>
      </c>
      <c r="D9" s="33" t="s">
        <v>191</v>
      </c>
      <c r="E9" s="33" t="s">
        <v>190</v>
      </c>
      <c r="F9" s="202" t="s">
        <v>189</v>
      </c>
      <c r="G9" s="201" t="s">
        <v>188</v>
      </c>
      <c r="H9" s="197" t="s">
        <v>187</v>
      </c>
      <c r="I9" s="34" t="s">
        <v>186</v>
      </c>
      <c r="J9" s="200" t="s">
        <v>185</v>
      </c>
    </row>
    <row r="10" spans="2:10" ht="30" customHeight="1" x14ac:dyDescent="0.2">
      <c r="B10" s="196"/>
      <c r="C10" s="199"/>
      <c r="D10" s="194"/>
      <c r="E10" s="194"/>
      <c r="F10" s="194"/>
      <c r="G10" s="198"/>
      <c r="H10" s="197" t="s">
        <v>96</v>
      </c>
      <c r="I10" s="194"/>
      <c r="J10" s="194"/>
    </row>
    <row r="11" spans="2:10" x14ac:dyDescent="0.2">
      <c r="B11" s="196"/>
      <c r="C11" s="195"/>
      <c r="D11" s="194" t="s">
        <v>97</v>
      </c>
      <c r="E11" s="194" t="s">
        <v>97</v>
      </c>
      <c r="F11" s="194" t="s">
        <v>97</v>
      </c>
      <c r="G11" s="194" t="s">
        <v>97</v>
      </c>
      <c r="H11" s="194" t="s">
        <v>97</v>
      </c>
      <c r="I11" s="194" t="s">
        <v>97</v>
      </c>
      <c r="J11" s="194" t="s">
        <v>97</v>
      </c>
    </row>
    <row r="12" spans="2:10" x14ac:dyDescent="0.2">
      <c r="B12" s="186"/>
      <c r="C12" s="190" t="s">
        <v>184</v>
      </c>
      <c r="D12" s="444"/>
      <c r="E12" s="444"/>
      <c r="F12" s="187">
        <v>996451.54155724891</v>
      </c>
      <c r="G12" s="187">
        <v>996451.54155724891</v>
      </c>
      <c r="H12" s="187">
        <v>0</v>
      </c>
      <c r="I12" s="167"/>
      <c r="J12" s="444"/>
    </row>
    <row r="13" spans="2:10" x14ac:dyDescent="0.2">
      <c r="B13" s="186"/>
      <c r="C13" s="192" t="s">
        <v>183</v>
      </c>
      <c r="D13" s="444"/>
      <c r="E13" s="444"/>
      <c r="F13" s="187">
        <v>185027.50443275107</v>
      </c>
      <c r="G13" s="187">
        <v>185027.50443275107</v>
      </c>
      <c r="H13" s="187">
        <v>0</v>
      </c>
      <c r="I13" s="167"/>
      <c r="J13" s="444"/>
    </row>
    <row r="14" spans="2:10" x14ac:dyDescent="0.2">
      <c r="B14" s="186"/>
      <c r="C14" s="191" t="s">
        <v>182</v>
      </c>
      <c r="D14" s="444"/>
      <c r="E14" s="444"/>
      <c r="F14" s="187">
        <v>0</v>
      </c>
      <c r="G14" s="187">
        <v>0</v>
      </c>
      <c r="H14" s="187">
        <v>0</v>
      </c>
      <c r="I14" s="167"/>
      <c r="J14" s="444"/>
    </row>
    <row r="15" spans="2:10" x14ac:dyDescent="0.2">
      <c r="B15" s="186"/>
      <c r="C15" s="190" t="s">
        <v>181</v>
      </c>
      <c r="D15" s="444"/>
      <c r="E15" s="444"/>
      <c r="F15" s="187">
        <v>0</v>
      </c>
      <c r="G15" s="187">
        <v>0</v>
      </c>
      <c r="H15" s="187">
        <v>0</v>
      </c>
      <c r="I15" s="167"/>
      <c r="J15" s="444"/>
    </row>
    <row r="16" spans="2:10" x14ac:dyDescent="0.2">
      <c r="B16" s="186"/>
      <c r="C16" s="190" t="s">
        <v>180</v>
      </c>
      <c r="D16" s="444"/>
      <c r="E16" s="444"/>
      <c r="F16" s="187">
        <v>91862.540095034987</v>
      </c>
      <c r="G16" s="187">
        <v>84128.27006200976</v>
      </c>
      <c r="H16" s="187">
        <v>7734.2700330252301</v>
      </c>
      <c r="I16" s="167"/>
      <c r="J16" s="444"/>
    </row>
    <row r="17" spans="2:10" x14ac:dyDescent="0.2">
      <c r="B17" s="186"/>
      <c r="C17" s="190" t="s">
        <v>179</v>
      </c>
      <c r="D17" s="444"/>
      <c r="E17" s="444"/>
      <c r="F17" s="187">
        <v>96.387119999999996</v>
      </c>
      <c r="G17" s="187">
        <v>96.387119999999996</v>
      </c>
      <c r="H17" s="187">
        <v>0</v>
      </c>
      <c r="I17" s="167"/>
      <c r="J17" s="444"/>
    </row>
    <row r="18" spans="2:10" s="318" customFormat="1" x14ac:dyDescent="0.2">
      <c r="B18" s="186"/>
      <c r="C18" s="190" t="s">
        <v>411</v>
      </c>
      <c r="D18" s="444"/>
      <c r="E18" s="444"/>
      <c r="F18" s="187">
        <v>92886.765729999999</v>
      </c>
      <c r="G18" s="187">
        <v>92886.765729999999</v>
      </c>
      <c r="H18" s="187">
        <v>0</v>
      </c>
      <c r="I18" s="167"/>
      <c r="J18" s="444"/>
    </row>
    <row r="19" spans="2:10" s="318" customFormat="1" x14ac:dyDescent="0.2">
      <c r="B19" s="186"/>
      <c r="C19" s="190" t="s">
        <v>412</v>
      </c>
      <c r="D19" s="444"/>
      <c r="E19" s="444"/>
      <c r="F19" s="187">
        <v>54364.415520000002</v>
      </c>
      <c r="G19" s="187">
        <v>54364.415520000002</v>
      </c>
      <c r="H19" s="187">
        <v>0</v>
      </c>
      <c r="I19" s="167"/>
      <c r="J19" s="444"/>
    </row>
    <row r="20" spans="2:10" x14ac:dyDescent="0.2">
      <c r="B20" s="186"/>
      <c r="C20" s="190" t="s">
        <v>178</v>
      </c>
      <c r="D20" s="444"/>
      <c r="E20" s="444"/>
      <c r="F20" s="187">
        <v>33943.393646069264</v>
      </c>
      <c r="G20" s="187">
        <v>13447.170644111491</v>
      </c>
      <c r="H20" s="187">
        <v>20496.223001957773</v>
      </c>
      <c r="I20" s="167"/>
      <c r="J20" s="444"/>
    </row>
    <row r="21" spans="2:10" x14ac:dyDescent="0.2">
      <c r="B21" s="193"/>
      <c r="C21" s="185" t="s">
        <v>177</v>
      </c>
      <c r="D21" s="445"/>
      <c r="E21" s="445"/>
      <c r="F21" s="184">
        <f t="shared" ref="F21:I21" si="0">SUM(F12:F20)</f>
        <v>1454632.5481011046</v>
      </c>
      <c r="G21" s="184">
        <f t="shared" si="0"/>
        <v>1426402.0550661215</v>
      </c>
      <c r="H21" s="184">
        <f t="shared" si="0"/>
        <v>28230.493034983003</v>
      </c>
      <c r="I21" s="184">
        <f t="shared" si="0"/>
        <v>0</v>
      </c>
      <c r="J21" s="445"/>
    </row>
    <row r="22" spans="2:10" x14ac:dyDescent="0.2">
      <c r="B22" s="186"/>
      <c r="C22" s="192" t="s">
        <v>176</v>
      </c>
      <c r="D22" s="444"/>
      <c r="E22" s="444"/>
      <c r="F22" s="187">
        <v>194088.40534</v>
      </c>
      <c r="G22" s="187">
        <v>194088.40534</v>
      </c>
      <c r="H22" s="187">
        <v>0</v>
      </c>
      <c r="I22" s="167"/>
      <c r="J22" s="444"/>
    </row>
    <row r="23" spans="2:10" x14ac:dyDescent="0.2">
      <c r="B23" s="186"/>
      <c r="C23" s="191" t="s">
        <v>175</v>
      </c>
      <c r="D23" s="444"/>
      <c r="E23" s="444"/>
      <c r="F23" s="187">
        <v>0</v>
      </c>
      <c r="G23" s="187">
        <v>0</v>
      </c>
      <c r="H23" s="187">
        <v>0</v>
      </c>
      <c r="I23" s="167"/>
      <c r="J23" s="444"/>
    </row>
    <row r="24" spans="2:10" s="318" customFormat="1" x14ac:dyDescent="0.2">
      <c r="B24" s="186"/>
      <c r="C24" s="191" t="s">
        <v>404</v>
      </c>
      <c r="D24" s="444"/>
      <c r="E24" s="444"/>
      <c r="F24" s="187">
        <v>94431.525659999999</v>
      </c>
      <c r="G24" s="187">
        <v>94431.525659999999</v>
      </c>
      <c r="H24" s="187">
        <v>0</v>
      </c>
      <c r="I24" s="167"/>
      <c r="J24" s="444"/>
    </row>
    <row r="25" spans="2:10" s="318" customFormat="1" x14ac:dyDescent="0.2">
      <c r="B25" s="186"/>
      <c r="C25" s="191" t="s">
        <v>403</v>
      </c>
      <c r="D25" s="444"/>
      <c r="E25" s="444"/>
      <c r="F25" s="187">
        <v>54362.09939000001</v>
      </c>
      <c r="G25" s="187">
        <v>54362.09939000001</v>
      </c>
      <c r="H25" s="187">
        <v>0</v>
      </c>
      <c r="I25" s="167"/>
      <c r="J25" s="444"/>
    </row>
    <row r="26" spans="2:10" x14ac:dyDescent="0.2">
      <c r="B26" s="186"/>
      <c r="C26" s="191" t="s">
        <v>174</v>
      </c>
      <c r="D26" s="444"/>
      <c r="E26" s="444"/>
      <c r="F26" s="187">
        <v>214812.98677493719</v>
      </c>
      <c r="G26" s="187">
        <v>214812.98677493719</v>
      </c>
      <c r="H26" s="187">
        <v>0</v>
      </c>
      <c r="I26" s="167"/>
      <c r="J26" s="444"/>
    </row>
    <row r="27" spans="2:10" x14ac:dyDescent="0.2">
      <c r="B27" s="186"/>
      <c r="C27" s="190" t="s">
        <v>173</v>
      </c>
      <c r="D27" s="444"/>
      <c r="E27" s="444"/>
      <c r="F27" s="187">
        <v>39298.153379057818</v>
      </c>
      <c r="G27" s="187">
        <v>39298.153379057818</v>
      </c>
      <c r="H27" s="187">
        <v>0</v>
      </c>
      <c r="I27" s="167"/>
      <c r="J27" s="444"/>
    </row>
    <row r="28" spans="2:10" x14ac:dyDescent="0.2">
      <c r="B28" s="186"/>
      <c r="C28" s="189" t="s">
        <v>172</v>
      </c>
      <c r="D28" s="444"/>
      <c r="E28" s="444"/>
      <c r="F28" s="187">
        <v>191606.35676402011</v>
      </c>
      <c r="G28" s="187">
        <v>184003.18122083103</v>
      </c>
      <c r="H28" s="187">
        <v>7603.1755431890706</v>
      </c>
      <c r="I28" s="167"/>
      <c r="J28" s="444"/>
    </row>
    <row r="29" spans="2:10" x14ac:dyDescent="0.2">
      <c r="B29" s="186"/>
      <c r="C29" s="190" t="s">
        <v>171</v>
      </c>
      <c r="D29" s="444"/>
      <c r="E29" s="444"/>
      <c r="F29" s="187">
        <v>202766.77309</v>
      </c>
      <c r="G29" s="187">
        <v>202766.77309</v>
      </c>
      <c r="H29" s="187">
        <v>0</v>
      </c>
      <c r="I29" s="167"/>
      <c r="J29" s="444"/>
    </row>
    <row r="30" spans="2:10" x14ac:dyDescent="0.2">
      <c r="B30" s="186"/>
      <c r="C30" s="190" t="s">
        <v>170</v>
      </c>
      <c r="D30" s="444"/>
      <c r="E30" s="444"/>
      <c r="F30" s="187">
        <v>1202.1689204334616</v>
      </c>
      <c r="G30" s="187">
        <v>1189.5184938075308</v>
      </c>
      <c r="H30" s="187">
        <v>12.650426625930745</v>
      </c>
      <c r="I30" s="167"/>
      <c r="J30" s="444"/>
    </row>
    <row r="31" spans="2:10" x14ac:dyDescent="0.2">
      <c r="B31" s="186"/>
      <c r="C31" s="190" t="s">
        <v>169</v>
      </c>
      <c r="D31" s="444"/>
      <c r="E31" s="444"/>
      <c r="F31" s="187">
        <v>0</v>
      </c>
      <c r="G31" s="187">
        <v>0</v>
      </c>
      <c r="H31" s="187">
        <v>0</v>
      </c>
      <c r="I31" s="167"/>
      <c r="J31" s="444"/>
    </row>
    <row r="32" spans="2:10" x14ac:dyDescent="0.2">
      <c r="B32" s="186"/>
      <c r="C32" s="189" t="s">
        <v>168</v>
      </c>
      <c r="D32" s="444"/>
      <c r="E32" s="444"/>
      <c r="F32" s="187">
        <v>65087.932517824549</v>
      </c>
      <c r="G32" s="187">
        <v>53311.975256844235</v>
      </c>
      <c r="H32" s="187">
        <v>11775.957260980314</v>
      </c>
      <c r="I32" s="167"/>
      <c r="J32" s="444"/>
    </row>
    <row r="33" spans="2:10" x14ac:dyDescent="0.2">
      <c r="B33" s="186"/>
      <c r="C33" s="185" t="s">
        <v>167</v>
      </c>
      <c r="D33" s="444"/>
      <c r="E33" s="444"/>
      <c r="F33" s="167">
        <f t="shared" ref="F33:I33" si="1">F21-SUM(F22:F32)</f>
        <v>396976.1462648313</v>
      </c>
      <c r="G33" s="167">
        <f t="shared" si="1"/>
        <v>388137.43646064377</v>
      </c>
      <c r="H33" s="167">
        <f t="shared" si="1"/>
        <v>8838.7098041876889</v>
      </c>
      <c r="I33" s="167">
        <f t="shared" si="1"/>
        <v>0</v>
      </c>
      <c r="J33" s="444"/>
    </row>
    <row r="34" spans="2:10" x14ac:dyDescent="0.2">
      <c r="B34" s="186"/>
      <c r="C34" s="188" t="s">
        <v>166</v>
      </c>
      <c r="D34" s="444"/>
      <c r="E34" s="444"/>
      <c r="F34" s="187">
        <v>80770.797368344662</v>
      </c>
      <c r="G34" s="187">
        <v>78972.428258994245</v>
      </c>
      <c r="H34" s="187">
        <v>1798.3691093504153</v>
      </c>
      <c r="I34" s="167"/>
      <c r="J34" s="444"/>
    </row>
    <row r="35" spans="2:10" x14ac:dyDescent="0.2">
      <c r="B35" s="186"/>
      <c r="C35" s="185" t="s">
        <v>165</v>
      </c>
      <c r="D35" s="445"/>
      <c r="E35" s="445"/>
      <c r="F35" s="184">
        <f t="shared" ref="F35:I35" si="2">F33-F34</f>
        <v>316205.34889648663</v>
      </c>
      <c r="G35" s="184">
        <f t="shared" si="2"/>
        <v>309165.00820164953</v>
      </c>
      <c r="H35" s="184">
        <f t="shared" si="2"/>
        <v>7040.340694837274</v>
      </c>
      <c r="I35" s="184">
        <f t="shared" si="2"/>
        <v>0</v>
      </c>
      <c r="J35" s="445"/>
    </row>
  </sheetData>
  <mergeCells count="3">
    <mergeCell ref="B2:C2"/>
    <mergeCell ref="B7:D7"/>
    <mergeCell ref="B5:C5"/>
  </mergeCells>
  <pageMargins left="0.35433070866141736" right="0.35433070866141736" top="0.59055118110236227" bottom="0.59055118110236227" header="0.51181102362204722" footer="0.11811023622047245"/>
  <pageSetup paperSize="9" scale="84" fitToHeight="100" orientation="landscape" r:id="rId1"/>
  <headerFooter scaleWithDoc="0" alignWithMargins="0">
    <oddFooter>&amp;L&amp;8&amp;D&amp;C&amp;8&amp; Template: &amp;A
&amp;F&amp;R&amp;8&amp;P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2"/>
  <sheetViews>
    <sheetView showGridLines="0" view="pageBreakPreview" topLeftCell="A34" zoomScaleNormal="100" zoomScaleSheetLayoutView="100" workbookViewId="0">
      <selection activeCell="D65" sqref="D65"/>
    </sheetView>
  </sheetViews>
  <sheetFormatPr defaultRowHeight="12.75" x14ac:dyDescent="0.2"/>
  <cols>
    <col min="1" max="1" width="10.85546875" style="305" customWidth="1"/>
    <col min="2" max="2" width="46.42578125" style="305" customWidth="1"/>
    <col min="3" max="7" width="15.7109375" style="305" customWidth="1"/>
    <col min="8" max="16" width="9.140625" style="305"/>
    <col min="17" max="17" width="3.140625" style="305" customWidth="1"/>
    <col min="18" max="16384" width="9.140625" style="305"/>
  </cols>
  <sheetData>
    <row r="1" spans="2:5" ht="20.25" x14ac:dyDescent="0.3">
      <c r="B1" s="317" t="str">
        <f>[5]Cover!C22</f>
        <v>Endeavour Energy</v>
      </c>
    </row>
    <row r="2" spans="2:5" ht="20.25" x14ac:dyDescent="0.3">
      <c r="B2" s="505" t="s">
        <v>356</v>
      </c>
      <c r="C2" s="506"/>
    </row>
    <row r="3" spans="2:5" ht="20.25" x14ac:dyDescent="0.3">
      <c r="B3" s="317" t="str">
        <f>Cover!C26</f>
        <v>2013-14</v>
      </c>
    </row>
    <row r="5" spans="2:5" ht="51.75" customHeight="1" x14ac:dyDescent="0.2">
      <c r="B5" s="515" t="s">
        <v>296</v>
      </c>
      <c r="C5" s="516"/>
    </row>
    <row r="7" spans="2:5" ht="15.75" x14ac:dyDescent="0.25">
      <c r="B7" s="336" t="s">
        <v>295</v>
      </c>
    </row>
    <row r="8" spans="2:5" x14ac:dyDescent="0.2">
      <c r="B8" s="340"/>
    </row>
    <row r="9" spans="2:5" x14ac:dyDescent="0.2">
      <c r="B9" s="153"/>
      <c r="C9" s="331" t="s">
        <v>205</v>
      </c>
      <c r="D9" s="331" t="s">
        <v>283</v>
      </c>
      <c r="E9" s="331" t="s">
        <v>207</v>
      </c>
    </row>
    <row r="10" spans="2:5" x14ac:dyDescent="0.2">
      <c r="B10" s="334" t="s">
        <v>277</v>
      </c>
      <c r="C10" s="153" t="s">
        <v>97</v>
      </c>
      <c r="D10" s="153" t="s">
        <v>97</v>
      </c>
      <c r="E10" s="339"/>
    </row>
    <row r="11" spans="2:5" x14ac:dyDescent="0.2">
      <c r="B11" s="333" t="s">
        <v>290</v>
      </c>
      <c r="C11" s="225">
        <v>185869.29232421101</v>
      </c>
      <c r="D11" s="225">
        <v>228258.5889864802</v>
      </c>
      <c r="E11" s="329">
        <f t="shared" ref="E11:E16" si="0">(D11-C11)/C11</f>
        <v>0.22805970869211531</v>
      </c>
    </row>
    <row r="12" spans="2:5" x14ac:dyDescent="0.2">
      <c r="B12" s="333" t="s">
        <v>289</v>
      </c>
      <c r="C12" s="225">
        <v>258834.46992694782</v>
      </c>
      <c r="D12" s="225">
        <v>228981.95025515923</v>
      </c>
      <c r="E12" s="329">
        <f t="shared" si="0"/>
        <v>-0.1153344053449064</v>
      </c>
    </row>
    <row r="13" spans="2:5" x14ac:dyDescent="0.2">
      <c r="B13" s="333" t="s">
        <v>288</v>
      </c>
      <c r="C13" s="225">
        <v>14879.473326371832</v>
      </c>
      <c r="D13" s="225">
        <v>11916.906416486436</v>
      </c>
      <c r="E13" s="329">
        <f t="shared" si="0"/>
        <v>-0.19910428581061745</v>
      </c>
    </row>
    <row r="14" spans="2:5" x14ac:dyDescent="0.2">
      <c r="B14" s="333" t="s">
        <v>287</v>
      </c>
      <c r="C14" s="225">
        <v>23782.868435282304</v>
      </c>
      <c r="D14" s="225">
        <v>7647.3506463181384</v>
      </c>
      <c r="E14" s="329">
        <f t="shared" si="0"/>
        <v>-0.67845129080505873</v>
      </c>
    </row>
    <row r="15" spans="2:5" x14ac:dyDescent="0.2">
      <c r="B15" s="333" t="s">
        <v>99</v>
      </c>
      <c r="C15" s="225">
        <v>2530.0923867321599</v>
      </c>
      <c r="D15" s="225">
        <v>992.9222755051585</v>
      </c>
      <c r="E15" s="329">
        <f t="shared" si="0"/>
        <v>-0.60755493328541799</v>
      </c>
    </row>
    <row r="16" spans="2:5" x14ac:dyDescent="0.2">
      <c r="B16" s="337" t="s">
        <v>294</v>
      </c>
      <c r="C16" s="184">
        <f>SUM(C11:C15)</f>
        <v>485896.19639954512</v>
      </c>
      <c r="D16" s="184">
        <f>SUM(D11:D15)</f>
        <v>477797.71857994911</v>
      </c>
      <c r="E16" s="329">
        <f t="shared" si="0"/>
        <v>-1.6667094493855131E-2</v>
      </c>
    </row>
    <row r="17" spans="2:6" x14ac:dyDescent="0.2">
      <c r="B17" s="334" t="s">
        <v>266</v>
      </c>
      <c r="C17" s="339"/>
      <c r="D17" s="339"/>
      <c r="E17" s="338"/>
    </row>
    <row r="18" spans="2:6" x14ac:dyDescent="0.2">
      <c r="B18" s="333" t="s">
        <v>293</v>
      </c>
      <c r="C18" s="225">
        <v>66302.16189227927</v>
      </c>
      <c r="D18" s="225">
        <v>42369.86100798539</v>
      </c>
      <c r="E18" s="329">
        <f>(D18-C18)/C18</f>
        <v>-0.36095807740291408</v>
      </c>
    </row>
    <row r="19" spans="2:6" x14ac:dyDescent="0.2">
      <c r="B19" s="337" t="s">
        <v>292</v>
      </c>
      <c r="C19" s="184">
        <f>SUM(C16:C18)</f>
        <v>552198.35829182435</v>
      </c>
      <c r="D19" s="184">
        <f>SUM(D16:D18)</f>
        <v>520167.57958793448</v>
      </c>
      <c r="E19" s="329">
        <f>(D19-C19)/C19</f>
        <v>-5.8005928889347268E-2</v>
      </c>
    </row>
    <row r="21" spans="2:6" ht="15.75" x14ac:dyDescent="0.25">
      <c r="B21" s="336" t="s">
        <v>291</v>
      </c>
    </row>
    <row r="22" spans="2:6" ht="15.75" x14ac:dyDescent="0.25">
      <c r="B22" s="336"/>
    </row>
    <row r="23" spans="2:6" x14ac:dyDescent="0.2">
      <c r="B23" s="507" t="s">
        <v>216</v>
      </c>
      <c r="C23" s="508"/>
    </row>
    <row r="25" spans="2:6" x14ac:dyDescent="0.2">
      <c r="B25" s="335"/>
      <c r="C25" s="509" t="s">
        <v>218</v>
      </c>
      <c r="D25" s="510"/>
      <c r="E25" s="510"/>
      <c r="F25" s="511"/>
    </row>
    <row r="26" spans="2:6" x14ac:dyDescent="0.2">
      <c r="B26" s="334" t="s">
        <v>277</v>
      </c>
      <c r="C26" s="509"/>
      <c r="D26" s="510"/>
      <c r="E26" s="510"/>
      <c r="F26" s="511"/>
    </row>
    <row r="27" spans="2:6" ht="119.25" customHeight="1" x14ac:dyDescent="0.2">
      <c r="B27" s="333" t="s">
        <v>290</v>
      </c>
      <c r="C27" s="512" t="s">
        <v>405</v>
      </c>
      <c r="D27" s="513"/>
      <c r="E27" s="513"/>
      <c r="F27" s="514"/>
    </row>
    <row r="28" spans="2:6" ht="98.25" customHeight="1" x14ac:dyDescent="0.2">
      <c r="B28" s="333" t="s">
        <v>289</v>
      </c>
      <c r="C28" s="512" t="s">
        <v>406</v>
      </c>
      <c r="D28" s="513"/>
      <c r="E28" s="513"/>
      <c r="F28" s="514"/>
    </row>
    <row r="29" spans="2:6" ht="31.5" customHeight="1" x14ac:dyDescent="0.2">
      <c r="B29" s="333" t="s">
        <v>288</v>
      </c>
      <c r="C29" s="512" t="s">
        <v>419</v>
      </c>
      <c r="D29" s="513"/>
      <c r="E29" s="513"/>
      <c r="F29" s="514"/>
    </row>
    <row r="30" spans="2:6" ht="28.5" customHeight="1" x14ac:dyDescent="0.2">
      <c r="B30" s="333" t="s">
        <v>287</v>
      </c>
      <c r="C30" s="512" t="s">
        <v>420</v>
      </c>
      <c r="D30" s="513"/>
      <c r="E30" s="513"/>
      <c r="F30" s="514"/>
    </row>
    <row r="31" spans="2:6" ht="19.5" customHeight="1" x14ac:dyDescent="0.2">
      <c r="B31" s="333" t="s">
        <v>99</v>
      </c>
      <c r="C31" s="512" t="s">
        <v>421</v>
      </c>
      <c r="D31" s="513"/>
      <c r="E31" s="513"/>
      <c r="F31" s="514"/>
    </row>
    <row r="32" spans="2:6" x14ac:dyDescent="0.2">
      <c r="B32" s="383" t="s">
        <v>266</v>
      </c>
      <c r="C32" s="509"/>
      <c r="D32" s="510"/>
      <c r="E32" s="510"/>
      <c r="F32" s="511"/>
    </row>
    <row r="33" spans="2:6" ht="138" customHeight="1" x14ac:dyDescent="0.2">
      <c r="B33" s="333" t="s">
        <v>266</v>
      </c>
      <c r="C33" s="517" t="s">
        <v>422</v>
      </c>
      <c r="D33" s="518"/>
      <c r="E33" s="518"/>
      <c r="F33" s="519"/>
    </row>
    <row r="35" spans="2:6" ht="15.75" x14ac:dyDescent="0.25">
      <c r="B35" s="212" t="s">
        <v>286</v>
      </c>
    </row>
    <row r="37" spans="2:6" x14ac:dyDescent="0.2">
      <c r="B37" s="153"/>
      <c r="C37" s="326" t="s">
        <v>205</v>
      </c>
      <c r="D37" s="326" t="s">
        <v>206</v>
      </c>
      <c r="E37" s="326" t="s">
        <v>207</v>
      </c>
    </row>
    <row r="38" spans="2:6" x14ac:dyDescent="0.2">
      <c r="B38" s="334" t="s">
        <v>277</v>
      </c>
      <c r="C38" s="153" t="s">
        <v>97</v>
      </c>
      <c r="D38" s="153" t="s">
        <v>97</v>
      </c>
      <c r="E38" s="332" t="s">
        <v>285</v>
      </c>
    </row>
    <row r="39" spans="2:6" x14ac:dyDescent="0.2">
      <c r="B39" s="325" t="s">
        <v>276</v>
      </c>
      <c r="C39" s="225">
        <v>43099.311132235838</v>
      </c>
      <c r="D39" s="225">
        <v>66405.631500287229</v>
      </c>
      <c r="E39" s="329">
        <f t="shared" ref="E39:E49" si="1">(D39-C39)/C39</f>
        <v>0.54075853547969088</v>
      </c>
    </row>
    <row r="40" spans="2:6" x14ac:dyDescent="0.2">
      <c r="B40" s="325" t="s">
        <v>275</v>
      </c>
      <c r="C40" s="225">
        <v>134147.73515850669</v>
      </c>
      <c r="D40" s="225">
        <v>119043.26164184854</v>
      </c>
      <c r="E40" s="329">
        <f t="shared" si="1"/>
        <v>-0.11259581459806953</v>
      </c>
    </row>
    <row r="41" spans="2:6" x14ac:dyDescent="0.2">
      <c r="B41" s="325" t="s">
        <v>274</v>
      </c>
      <c r="C41" s="225">
        <v>236223.87176147633</v>
      </c>
      <c r="D41" s="225">
        <v>212362.73081532796</v>
      </c>
      <c r="E41" s="329">
        <f t="shared" si="1"/>
        <v>-0.10101070974842803</v>
      </c>
    </row>
    <row r="42" spans="2:6" x14ac:dyDescent="0.2">
      <c r="B42" s="325" t="s">
        <v>273</v>
      </c>
      <c r="C42" s="225">
        <v>28332.729013646771</v>
      </c>
      <c r="D42" s="225">
        <v>25723.247961480793</v>
      </c>
      <c r="E42" s="329">
        <f t="shared" si="1"/>
        <v>-9.2101295675015737E-2</v>
      </c>
    </row>
    <row r="43" spans="2:6" x14ac:dyDescent="0.2">
      <c r="B43" s="325" t="s">
        <v>272</v>
      </c>
      <c r="C43" s="225">
        <v>25560.199173848174</v>
      </c>
      <c r="D43" s="225">
        <v>44327.206835273864</v>
      </c>
      <c r="E43" s="329">
        <f t="shared" si="1"/>
        <v>0.73422775518224781</v>
      </c>
    </row>
    <row r="44" spans="2:6" x14ac:dyDescent="0.2">
      <c r="B44" s="325" t="s">
        <v>271</v>
      </c>
      <c r="C44" s="225">
        <v>12818.893873912293</v>
      </c>
      <c r="D44" s="225">
        <v>4525.1468228457879</v>
      </c>
      <c r="E44" s="329">
        <f t="shared" si="1"/>
        <v>-0.64699397098099809</v>
      </c>
    </row>
    <row r="45" spans="2:6" x14ac:dyDescent="0.2">
      <c r="B45" s="325" t="s">
        <v>270</v>
      </c>
      <c r="C45" s="225">
        <v>2706.37403017216</v>
      </c>
      <c r="D45" s="225">
        <v>4418.56245346377</v>
      </c>
      <c r="E45" s="329">
        <f t="shared" si="1"/>
        <v>0.63265032999991244</v>
      </c>
    </row>
    <row r="46" spans="2:6" x14ac:dyDescent="0.2">
      <c r="B46" s="325" t="s">
        <v>269</v>
      </c>
      <c r="C46" s="225">
        <v>0</v>
      </c>
      <c r="D46" s="225">
        <v>214.96233096558723</v>
      </c>
      <c r="E46" s="329" t="e">
        <f t="shared" si="1"/>
        <v>#DIV/0!</v>
      </c>
    </row>
    <row r="47" spans="2:6" x14ac:dyDescent="0.2">
      <c r="B47" s="325" t="s">
        <v>268</v>
      </c>
      <c r="C47" s="225">
        <v>0</v>
      </c>
      <c r="D47" s="225">
        <v>724.96975403519764</v>
      </c>
      <c r="E47" s="329" t="e">
        <f t="shared" si="1"/>
        <v>#DIV/0!</v>
      </c>
    </row>
    <row r="48" spans="2:6" x14ac:dyDescent="0.2">
      <c r="B48" s="325" t="s">
        <v>267</v>
      </c>
      <c r="C48" s="225">
        <v>3007.0822557468437</v>
      </c>
      <c r="D48" s="225">
        <v>51.998464420466426</v>
      </c>
      <c r="E48" s="329">
        <f t="shared" si="1"/>
        <v>-0.98270800064710828</v>
      </c>
    </row>
    <row r="49" spans="2:5" x14ac:dyDescent="0.2">
      <c r="B49" s="324" t="s">
        <v>232</v>
      </c>
      <c r="C49" s="184">
        <f>SUM(C39:C48)</f>
        <v>485896.19639954512</v>
      </c>
      <c r="D49" s="184">
        <f>SUM(D39:D48)</f>
        <v>477797.71857994923</v>
      </c>
      <c r="E49" s="414">
        <f t="shared" si="1"/>
        <v>-1.6667094493854891E-2</v>
      </c>
    </row>
    <row r="50" spans="2:5" x14ac:dyDescent="0.2">
      <c r="B50" s="383" t="s">
        <v>266</v>
      </c>
      <c r="C50" s="323"/>
      <c r="D50" s="323"/>
      <c r="E50" s="323"/>
    </row>
    <row r="51" spans="2:5" x14ac:dyDescent="0.2">
      <c r="B51" s="322" t="s">
        <v>265</v>
      </c>
      <c r="C51" s="225">
        <v>22193.450344274239</v>
      </c>
      <c r="D51" s="225">
        <v>13849.653988396083</v>
      </c>
      <c r="E51" s="414">
        <f t="shared" ref="E51:E58" si="2">(D51-C51)/C51</f>
        <v>-0.37595760129432959</v>
      </c>
    </row>
    <row r="52" spans="2:5" x14ac:dyDescent="0.2">
      <c r="B52" s="322" t="s">
        <v>264</v>
      </c>
      <c r="C52" s="225">
        <v>7829.9471093828724</v>
      </c>
      <c r="D52" s="225">
        <v>3500.988736630984</v>
      </c>
      <c r="E52" s="414">
        <f t="shared" si="2"/>
        <v>-0.55287198141662552</v>
      </c>
    </row>
    <row r="53" spans="2:5" x14ac:dyDescent="0.2">
      <c r="B53" s="322" t="s">
        <v>263</v>
      </c>
      <c r="C53" s="225">
        <v>25505.804284472273</v>
      </c>
      <c r="D53" s="225">
        <v>4858.8871473721356</v>
      </c>
      <c r="E53" s="414">
        <f t="shared" si="2"/>
        <v>-0.80949876768519746</v>
      </c>
    </row>
    <row r="54" spans="2:5" x14ac:dyDescent="0.2">
      <c r="B54" s="322" t="s">
        <v>262</v>
      </c>
      <c r="C54" s="225">
        <v>10717.257442518472</v>
      </c>
      <c r="D54" s="225">
        <v>20160.331135586192</v>
      </c>
      <c r="E54" s="414">
        <f t="shared" si="2"/>
        <v>0.8811091591029907</v>
      </c>
    </row>
    <row r="55" spans="2:5" x14ac:dyDescent="0.2">
      <c r="B55" s="322" t="s">
        <v>261</v>
      </c>
      <c r="C55" s="225">
        <v>55.70271163141431</v>
      </c>
      <c r="D55" s="225">
        <v>0</v>
      </c>
      <c r="E55" s="414">
        <f t="shared" si="2"/>
        <v>-1</v>
      </c>
    </row>
    <row r="56" spans="2:5" x14ac:dyDescent="0.2">
      <c r="B56" s="322" t="s">
        <v>260</v>
      </c>
      <c r="C56" s="225">
        <v>0</v>
      </c>
      <c r="D56" s="225">
        <v>0</v>
      </c>
      <c r="E56" s="414" t="e">
        <f t="shared" si="2"/>
        <v>#DIV/0!</v>
      </c>
    </row>
    <row r="57" spans="2:5" x14ac:dyDescent="0.2">
      <c r="B57" s="320" t="s">
        <v>232</v>
      </c>
      <c r="C57" s="184">
        <f>SUM(C51:C56)</f>
        <v>66302.16189227927</v>
      </c>
      <c r="D57" s="184">
        <f>SUM(D51:D56)</f>
        <v>42369.861007985397</v>
      </c>
      <c r="E57" s="414">
        <f t="shared" si="2"/>
        <v>-0.36095807740291397</v>
      </c>
    </row>
    <row r="58" spans="2:5" x14ac:dyDescent="0.2">
      <c r="B58" s="320" t="s">
        <v>105</v>
      </c>
      <c r="C58" s="184">
        <f>C49+C57</f>
        <v>552198.35829182435</v>
      </c>
      <c r="D58" s="184">
        <f>D49+D57</f>
        <v>520167.57958793466</v>
      </c>
      <c r="E58" s="414">
        <f t="shared" si="2"/>
        <v>-5.8005928889346955E-2</v>
      </c>
    </row>
    <row r="60" spans="2:5" ht="15.75" x14ac:dyDescent="0.25">
      <c r="B60" s="212" t="s">
        <v>284</v>
      </c>
    </row>
    <row r="61" spans="2:5" ht="15.75" x14ac:dyDescent="0.25">
      <c r="B61" s="212"/>
    </row>
    <row r="62" spans="2:5" s="376" customFormat="1" x14ac:dyDescent="0.2">
      <c r="B62" s="377"/>
      <c r="C62" s="331" t="s">
        <v>205</v>
      </c>
      <c r="D62" s="331" t="s">
        <v>283</v>
      </c>
      <c r="E62" s="378" t="s">
        <v>207</v>
      </c>
    </row>
    <row r="63" spans="2:5" s="376" customFormat="1" x14ac:dyDescent="0.2">
      <c r="B63" s="379" t="s">
        <v>318</v>
      </c>
      <c r="C63" s="377" t="s">
        <v>97</v>
      </c>
      <c r="D63" s="377" t="s">
        <v>97</v>
      </c>
      <c r="E63" s="378"/>
    </row>
    <row r="64" spans="2:5" s="376" customFormat="1" x14ac:dyDescent="0.2">
      <c r="B64" s="330" t="s">
        <v>196</v>
      </c>
      <c r="C64" s="380"/>
      <c r="D64" s="380"/>
      <c r="E64" s="381" t="e">
        <f>(D64-C64)/C64</f>
        <v>#DIV/0!</v>
      </c>
    </row>
    <row r="65" spans="2:7" s="376" customFormat="1" x14ac:dyDescent="0.2">
      <c r="B65" s="330" t="s">
        <v>195</v>
      </c>
      <c r="C65" s="380"/>
      <c r="D65" s="446"/>
      <c r="E65" s="382" t="e">
        <f>(D65-C65)/C65</f>
        <v>#DIV/0!</v>
      </c>
    </row>
    <row r="67" spans="2:7" ht="15.75" x14ac:dyDescent="0.25">
      <c r="B67" s="212" t="s">
        <v>282</v>
      </c>
    </row>
    <row r="68" spans="2:7" x14ac:dyDescent="0.2">
      <c r="B68" s="520" t="s">
        <v>298</v>
      </c>
      <c r="C68" s="521"/>
      <c r="D68" s="521"/>
      <c r="E68" s="522"/>
    </row>
    <row r="70" spans="2:7" ht="63.75" x14ac:dyDescent="0.2">
      <c r="B70" s="328" t="s">
        <v>281</v>
      </c>
      <c r="C70" s="502" t="s">
        <v>223</v>
      </c>
      <c r="D70" s="503"/>
      <c r="E70" s="503"/>
      <c r="F70" s="504"/>
      <c r="G70" s="368" t="s">
        <v>317</v>
      </c>
    </row>
    <row r="71" spans="2:7" x14ac:dyDescent="0.2">
      <c r="B71" s="321"/>
      <c r="C71" s="523" t="s">
        <v>395</v>
      </c>
      <c r="D71" s="524"/>
      <c r="E71" s="524"/>
      <c r="F71" s="525"/>
      <c r="G71" s="321"/>
    </row>
    <row r="72" spans="2:7" x14ac:dyDescent="0.2">
      <c r="B72" s="321"/>
      <c r="C72" s="526"/>
      <c r="D72" s="527"/>
      <c r="E72" s="527"/>
      <c r="F72" s="528"/>
      <c r="G72" s="321"/>
    </row>
    <row r="73" spans="2:7" ht="12" customHeight="1" x14ac:dyDescent="0.2">
      <c r="B73" s="321"/>
      <c r="C73" s="526"/>
      <c r="D73" s="527"/>
      <c r="E73" s="527"/>
      <c r="F73" s="528"/>
      <c r="G73" s="321"/>
    </row>
    <row r="74" spans="2:7" x14ac:dyDescent="0.2">
      <c r="B74" s="321"/>
      <c r="C74" s="526"/>
      <c r="D74" s="527"/>
      <c r="E74" s="527"/>
      <c r="F74" s="528"/>
      <c r="G74" s="321"/>
    </row>
    <row r="75" spans="2:7" x14ac:dyDescent="0.2">
      <c r="B75" s="327" t="s">
        <v>280</v>
      </c>
      <c r="C75" s="529"/>
      <c r="D75" s="530"/>
      <c r="E75" s="530"/>
      <c r="F75" s="531"/>
      <c r="G75" s="319">
        <f>SUM(G71:G74)</f>
        <v>0</v>
      </c>
    </row>
    <row r="77" spans="2:7" ht="15.75" x14ac:dyDescent="0.25">
      <c r="B77" s="212" t="s">
        <v>279</v>
      </c>
    </row>
    <row r="79" spans="2:7" x14ac:dyDescent="0.2">
      <c r="B79" s="153"/>
      <c r="C79" s="326" t="s">
        <v>205</v>
      </c>
      <c r="D79" s="326" t="s">
        <v>206</v>
      </c>
    </row>
    <row r="80" spans="2:7" x14ac:dyDescent="0.2">
      <c r="B80" s="334" t="s">
        <v>277</v>
      </c>
      <c r="C80" s="153" t="s">
        <v>97</v>
      </c>
      <c r="D80" s="153" t="s">
        <v>97</v>
      </c>
    </row>
    <row r="81" spans="2:4" x14ac:dyDescent="0.2">
      <c r="B81" s="325" t="s">
        <v>276</v>
      </c>
      <c r="C81" s="225">
        <v>3537.321944922383</v>
      </c>
      <c r="D81" s="225">
        <v>3949.8899899999997</v>
      </c>
    </row>
    <row r="82" spans="2:4" x14ac:dyDescent="0.2">
      <c r="B82" s="325" t="s">
        <v>275</v>
      </c>
      <c r="C82" s="225">
        <v>18899.275074423596</v>
      </c>
      <c r="D82" s="225">
        <v>31286.360550000019</v>
      </c>
    </row>
    <row r="83" spans="2:4" x14ac:dyDescent="0.2">
      <c r="B83" s="325" t="s">
        <v>274</v>
      </c>
      <c r="C83" s="225">
        <v>17872.094135350406</v>
      </c>
      <c r="D83" s="225">
        <v>13015.281009999999</v>
      </c>
    </row>
    <row r="84" spans="2:4" x14ac:dyDescent="0.2">
      <c r="B84" s="325" t="s">
        <v>273</v>
      </c>
      <c r="C84" s="225">
        <v>2189.8143096725189</v>
      </c>
      <c r="D84" s="225">
        <v>712.04083000000003</v>
      </c>
    </row>
    <row r="85" spans="2:4" x14ac:dyDescent="0.2">
      <c r="B85" s="325" t="s">
        <v>272</v>
      </c>
      <c r="C85" s="225">
        <v>12461.013554316483</v>
      </c>
      <c r="D85" s="225">
        <v>33589.340820000012</v>
      </c>
    </row>
    <row r="86" spans="2:4" x14ac:dyDescent="0.2">
      <c r="B86" s="325" t="s">
        <v>271</v>
      </c>
      <c r="C86" s="225">
        <v>195.85689423373609</v>
      </c>
      <c r="D86" s="225">
        <v>29.696870000000008</v>
      </c>
    </row>
    <row r="87" spans="2:4" x14ac:dyDescent="0.2">
      <c r="B87" s="325" t="s">
        <v>270</v>
      </c>
      <c r="C87" s="225">
        <v>25.015989606178124</v>
      </c>
      <c r="D87" s="225">
        <v>0</v>
      </c>
    </row>
    <row r="88" spans="2:4" x14ac:dyDescent="0.2">
      <c r="B88" s="325" t="s">
        <v>269</v>
      </c>
      <c r="C88" s="225">
        <v>0</v>
      </c>
      <c r="D88" s="225">
        <v>1545.66</v>
      </c>
    </row>
    <row r="89" spans="2:4" x14ac:dyDescent="0.2">
      <c r="B89" s="325" t="s">
        <v>268</v>
      </c>
      <c r="C89" s="225">
        <v>19.219601770600267</v>
      </c>
      <c r="D89" s="225">
        <v>0</v>
      </c>
    </row>
    <row r="90" spans="2:4" x14ac:dyDescent="0.2">
      <c r="B90" s="325" t="s">
        <v>267</v>
      </c>
      <c r="C90" s="225">
        <v>0</v>
      </c>
      <c r="D90" s="225">
        <v>0</v>
      </c>
    </row>
    <row r="91" spans="2:4" x14ac:dyDescent="0.2">
      <c r="B91" s="324" t="s">
        <v>232</v>
      </c>
      <c r="C91" s="184">
        <f>SUM(C81:C90)</f>
        <v>55199.611504295906</v>
      </c>
      <c r="D91" s="184">
        <f>SUM(D81:D90)</f>
        <v>84128.270070000042</v>
      </c>
    </row>
    <row r="92" spans="2:4" x14ac:dyDescent="0.2">
      <c r="B92" s="383" t="s">
        <v>266</v>
      </c>
      <c r="C92" s="323"/>
      <c r="D92" s="323"/>
    </row>
    <row r="93" spans="2:4" x14ac:dyDescent="0.2">
      <c r="B93" s="322" t="s">
        <v>265</v>
      </c>
      <c r="C93" s="225">
        <v>0</v>
      </c>
      <c r="D93" s="225">
        <v>0</v>
      </c>
    </row>
    <row r="94" spans="2:4" x14ac:dyDescent="0.2">
      <c r="B94" s="322" t="s">
        <v>264</v>
      </c>
      <c r="C94" s="225">
        <v>0</v>
      </c>
      <c r="D94" s="225">
        <v>0</v>
      </c>
    </row>
    <row r="95" spans="2:4" x14ac:dyDescent="0.2">
      <c r="B95" s="322" t="s">
        <v>263</v>
      </c>
      <c r="C95" s="225">
        <v>0</v>
      </c>
      <c r="D95" s="225">
        <v>0</v>
      </c>
    </row>
    <row r="96" spans="2:4" x14ac:dyDescent="0.2">
      <c r="B96" s="322" t="s">
        <v>262</v>
      </c>
      <c r="C96" s="225">
        <v>0</v>
      </c>
      <c r="D96" s="225">
        <v>0</v>
      </c>
    </row>
    <row r="97" spans="2:4" x14ac:dyDescent="0.2">
      <c r="B97" s="322" t="s">
        <v>261</v>
      </c>
      <c r="C97" s="225">
        <v>0</v>
      </c>
      <c r="D97" s="225">
        <v>0</v>
      </c>
    </row>
    <row r="98" spans="2:4" x14ac:dyDescent="0.2">
      <c r="B98" s="322" t="s">
        <v>260</v>
      </c>
      <c r="C98" s="225">
        <v>0</v>
      </c>
      <c r="D98" s="225">
        <v>0</v>
      </c>
    </row>
    <row r="99" spans="2:4" x14ac:dyDescent="0.2">
      <c r="B99" s="320" t="s">
        <v>232</v>
      </c>
      <c r="C99" s="319">
        <f>SUM(C93:C98)</f>
        <v>0</v>
      </c>
      <c r="D99" s="319">
        <f>SUM(D93:D98)</f>
        <v>0</v>
      </c>
    </row>
    <row r="100" spans="2:4" x14ac:dyDescent="0.2">
      <c r="B100" s="320" t="s">
        <v>105</v>
      </c>
      <c r="C100" s="184">
        <f>C91+C99</f>
        <v>55199.611504295906</v>
      </c>
      <c r="D100" s="184">
        <f>D91+D99</f>
        <v>84128.270070000042</v>
      </c>
    </row>
    <row r="102" spans="2:4" ht="15.75" x14ac:dyDescent="0.25">
      <c r="B102" s="212" t="s">
        <v>278</v>
      </c>
    </row>
    <row r="104" spans="2:4" x14ac:dyDescent="0.2">
      <c r="B104" s="153"/>
      <c r="C104" s="326" t="s">
        <v>205</v>
      </c>
      <c r="D104" s="326" t="s">
        <v>206</v>
      </c>
    </row>
    <row r="105" spans="2:4" x14ac:dyDescent="0.2">
      <c r="B105" s="334" t="s">
        <v>277</v>
      </c>
      <c r="C105" s="153" t="s">
        <v>97</v>
      </c>
      <c r="D105" s="153" t="s">
        <v>97</v>
      </c>
    </row>
    <row r="106" spans="2:4" x14ac:dyDescent="0.2">
      <c r="B106" s="325" t="s">
        <v>276</v>
      </c>
      <c r="C106" s="225">
        <v>0</v>
      </c>
      <c r="D106" s="225">
        <v>0</v>
      </c>
    </row>
    <row r="107" spans="2:4" x14ac:dyDescent="0.2">
      <c r="B107" s="325" t="s">
        <v>275</v>
      </c>
      <c r="C107" s="225">
        <v>15.451419351579109</v>
      </c>
      <c r="D107" s="225">
        <v>0</v>
      </c>
    </row>
    <row r="108" spans="2:4" x14ac:dyDescent="0.2">
      <c r="B108" s="325" t="s">
        <v>274</v>
      </c>
      <c r="C108" s="225">
        <v>110.43220301275657</v>
      </c>
      <c r="D108" s="225">
        <v>0</v>
      </c>
    </row>
    <row r="109" spans="2:4" x14ac:dyDescent="0.2">
      <c r="B109" s="325" t="s">
        <v>273</v>
      </c>
      <c r="C109" s="225">
        <v>2273.4036854786614</v>
      </c>
      <c r="D109" s="225">
        <v>577.702</v>
      </c>
    </row>
    <row r="110" spans="2:4" x14ac:dyDescent="0.2">
      <c r="B110" s="325" t="s">
        <v>272</v>
      </c>
      <c r="C110" s="225">
        <v>0</v>
      </c>
      <c r="D110" s="225">
        <v>0</v>
      </c>
    </row>
    <row r="111" spans="2:4" x14ac:dyDescent="0.2">
      <c r="B111" s="325" t="s">
        <v>271</v>
      </c>
      <c r="C111" s="225">
        <v>0</v>
      </c>
      <c r="D111" s="225">
        <v>0</v>
      </c>
    </row>
    <row r="112" spans="2:4" x14ac:dyDescent="0.2">
      <c r="B112" s="325" t="s">
        <v>270</v>
      </c>
      <c r="C112" s="225">
        <v>0</v>
      </c>
      <c r="D112" s="225">
        <v>0</v>
      </c>
    </row>
    <row r="113" spans="2:4" x14ac:dyDescent="0.2">
      <c r="B113" s="325" t="s">
        <v>269</v>
      </c>
      <c r="C113" s="225">
        <v>201.09567832569869</v>
      </c>
      <c r="D113" s="225">
        <v>760.12644999999998</v>
      </c>
    </row>
    <row r="114" spans="2:4" x14ac:dyDescent="0.2">
      <c r="B114" s="325" t="s">
        <v>268</v>
      </c>
      <c r="C114" s="225">
        <v>0</v>
      </c>
      <c r="D114" s="225">
        <v>0</v>
      </c>
    </row>
    <row r="115" spans="2:4" x14ac:dyDescent="0.2">
      <c r="B115" s="325" t="s">
        <v>267</v>
      </c>
      <c r="C115" s="225">
        <v>0</v>
      </c>
      <c r="D115" s="225">
        <v>0</v>
      </c>
    </row>
    <row r="116" spans="2:4" x14ac:dyDescent="0.2">
      <c r="B116" s="324" t="s">
        <v>232</v>
      </c>
      <c r="C116" s="184">
        <f>SUM(C106:C115)</f>
        <v>2600.3829861686959</v>
      </c>
      <c r="D116" s="184">
        <f>SUM(D106:D115)</f>
        <v>1337.82845</v>
      </c>
    </row>
    <row r="117" spans="2:4" x14ac:dyDescent="0.2">
      <c r="B117" s="383" t="s">
        <v>266</v>
      </c>
      <c r="C117" s="323"/>
      <c r="D117" s="323"/>
    </row>
    <row r="118" spans="2:4" x14ac:dyDescent="0.2">
      <c r="B118" s="322" t="s">
        <v>265</v>
      </c>
      <c r="C118" s="225">
        <v>78.648178953047989</v>
      </c>
      <c r="D118" s="225">
        <v>0</v>
      </c>
    </row>
    <row r="119" spans="2:4" x14ac:dyDescent="0.2">
      <c r="B119" s="322" t="s">
        <v>264</v>
      </c>
      <c r="C119" s="225">
        <v>15.125439848611824</v>
      </c>
      <c r="D119" s="225">
        <v>0</v>
      </c>
    </row>
    <row r="120" spans="2:4" x14ac:dyDescent="0.2">
      <c r="B120" s="322" t="s">
        <v>263</v>
      </c>
      <c r="C120" s="225">
        <v>7202.1662622778431</v>
      </c>
      <c r="D120" s="225">
        <v>1696.8749453761002</v>
      </c>
    </row>
    <row r="121" spans="2:4" x14ac:dyDescent="0.2">
      <c r="B121" s="322" t="s">
        <v>262</v>
      </c>
      <c r="C121" s="225">
        <v>216.35122821432097</v>
      </c>
      <c r="D121" s="225">
        <v>0</v>
      </c>
    </row>
    <row r="122" spans="2:4" x14ac:dyDescent="0.2">
      <c r="B122" s="322" t="s">
        <v>261</v>
      </c>
      <c r="C122" s="225">
        <v>385.60298550764833</v>
      </c>
      <c r="D122" s="225">
        <v>0</v>
      </c>
    </row>
    <row r="123" spans="2:4" x14ac:dyDescent="0.2">
      <c r="B123" s="322" t="s">
        <v>260</v>
      </c>
      <c r="C123" s="225">
        <v>0</v>
      </c>
      <c r="D123" s="225">
        <v>0</v>
      </c>
    </row>
    <row r="124" spans="2:4" x14ac:dyDescent="0.2">
      <c r="B124" s="320" t="s">
        <v>232</v>
      </c>
      <c r="C124" s="184">
        <f>SUM(C118:C123)</f>
        <v>7897.8940948014724</v>
      </c>
      <c r="D124" s="184">
        <f>SUM(D118:D123)</f>
        <v>1696.8749453761002</v>
      </c>
    </row>
    <row r="125" spans="2:4" x14ac:dyDescent="0.2">
      <c r="B125" s="320" t="s">
        <v>105</v>
      </c>
      <c r="C125" s="184">
        <f>C116+C124</f>
        <v>10498.277080970169</v>
      </c>
      <c r="D125" s="184">
        <f>D116+D124</f>
        <v>3034.7033953761002</v>
      </c>
    </row>
    <row r="167" spans="2:2" x14ac:dyDescent="0.2">
      <c r="B167" s="241"/>
    </row>
    <row r="168" spans="2:2" x14ac:dyDescent="0.2">
      <c r="B168" s="241"/>
    </row>
    <row r="173" spans="2:2" ht="12.75" customHeight="1" x14ac:dyDescent="0.2"/>
    <row r="174" spans="2:2" ht="12.75" customHeight="1" x14ac:dyDescent="0.2"/>
    <row r="175" spans="2:2" ht="12.75" customHeight="1" x14ac:dyDescent="0.2"/>
    <row r="179" ht="15" customHeight="1" x14ac:dyDescent="0.2"/>
    <row r="180" ht="15" customHeight="1" x14ac:dyDescent="0.2"/>
    <row r="181" ht="15" customHeight="1" x14ac:dyDescent="0.2"/>
    <row r="185" ht="15" customHeight="1" x14ac:dyDescent="0.2"/>
    <row r="186" ht="15" customHeight="1" x14ac:dyDescent="0.2"/>
    <row r="188" ht="15" customHeight="1" x14ac:dyDescent="0.2"/>
    <row r="189" ht="15" customHeight="1" x14ac:dyDescent="0.2"/>
    <row r="190" ht="15" customHeight="1" x14ac:dyDescent="0.2"/>
    <row r="193" ht="12.75" customHeight="1" x14ac:dyDescent="0.2"/>
    <row r="194" ht="12.75" customHeight="1" x14ac:dyDescent="0.2"/>
    <row r="195"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3" ht="12.75" customHeight="1" x14ac:dyDescent="0.2"/>
    <row r="204" ht="12.75" customHeight="1" x14ac:dyDescent="0.2"/>
    <row r="207" ht="12.75" customHeight="1" x14ac:dyDescent="0.2"/>
    <row r="208" ht="12.75" customHeight="1" x14ac:dyDescent="0.2"/>
    <row r="209" ht="15.75" customHeight="1" x14ac:dyDescent="0.2"/>
    <row r="211" ht="12.75" customHeight="1" x14ac:dyDescent="0.2"/>
    <row r="212" ht="12.75" customHeight="1" x14ac:dyDescent="0.2"/>
  </sheetData>
  <mergeCells count="19">
    <mergeCell ref="C71:F71"/>
    <mergeCell ref="C72:F72"/>
    <mergeCell ref="C73:F73"/>
    <mergeCell ref="C74:F74"/>
    <mergeCell ref="C75:F75"/>
    <mergeCell ref="C70:F70"/>
    <mergeCell ref="B2:C2"/>
    <mergeCell ref="B23:C23"/>
    <mergeCell ref="C25:F25"/>
    <mergeCell ref="C26:F26"/>
    <mergeCell ref="C27:F27"/>
    <mergeCell ref="C28:F28"/>
    <mergeCell ref="B5:C5"/>
    <mergeCell ref="C29:F29"/>
    <mergeCell ref="C30:F30"/>
    <mergeCell ref="C31:F31"/>
    <mergeCell ref="C32:F32"/>
    <mergeCell ref="C33:F33"/>
    <mergeCell ref="B68:E68"/>
  </mergeCells>
  <pageMargins left="0.35433070866141736" right="0.35433070866141736" top="0.59055118110236227" bottom="0.59055118110236227" header="0.51181102362204722" footer="0.11811023622047245"/>
  <pageSetup paperSize="9" scale="82" fitToHeight="100" orientation="landscape" r:id="rId1"/>
  <headerFooter scaleWithDoc="0" alignWithMargins="0">
    <oddFooter>&amp;L&amp;8&amp;D&amp;C&amp;8&amp; Template: &amp;A
&amp;F&amp;R&amp;8&amp;P of &amp;N</oddFooter>
  </headerFooter>
  <rowBreaks count="3" manualBreakCount="3">
    <brk id="20" min="1" max="6" man="1"/>
    <brk id="34" min="1" max="6" man="1"/>
    <brk id="76" min="1" max="6"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30"/>
  <sheetViews>
    <sheetView showGridLines="0" view="pageBreakPreview" zoomScaleNormal="100" zoomScaleSheetLayoutView="100" workbookViewId="0">
      <selection activeCell="F29" sqref="F29"/>
    </sheetView>
  </sheetViews>
  <sheetFormatPr defaultRowHeight="12.75" x14ac:dyDescent="0.2"/>
  <cols>
    <col min="1" max="1" width="11.28515625" style="209" customWidth="1"/>
    <col min="2" max="3" width="9.140625" style="209"/>
    <col min="4" max="4" width="27.85546875" style="209" customWidth="1"/>
    <col min="5" max="5" width="20.85546875" style="209" customWidth="1"/>
    <col min="6" max="6" width="22.140625" style="209" customWidth="1"/>
    <col min="7" max="7" width="13" style="209" customWidth="1"/>
    <col min="8" max="256" width="9.140625" style="209"/>
    <col min="257" max="257" width="11.28515625" style="209" customWidth="1"/>
    <col min="258" max="259" width="9.140625" style="209"/>
    <col min="260" max="260" width="27.85546875" style="209" customWidth="1"/>
    <col min="261" max="261" width="20.85546875" style="209" customWidth="1"/>
    <col min="262" max="262" width="22.140625" style="209" customWidth="1"/>
    <col min="263" max="263" width="13" style="209" customWidth="1"/>
    <col min="264" max="512" width="9.140625" style="209"/>
    <col min="513" max="513" width="11.28515625" style="209" customWidth="1"/>
    <col min="514" max="515" width="9.140625" style="209"/>
    <col min="516" max="516" width="27.85546875" style="209" customWidth="1"/>
    <col min="517" max="517" width="20.85546875" style="209" customWidth="1"/>
    <col min="518" max="518" width="22.140625" style="209" customWidth="1"/>
    <col min="519" max="519" width="13" style="209" customWidth="1"/>
    <col min="520" max="768" width="9.140625" style="209"/>
    <col min="769" max="769" width="11.28515625" style="209" customWidth="1"/>
    <col min="770" max="771" width="9.140625" style="209"/>
    <col min="772" max="772" width="27.85546875" style="209" customWidth="1"/>
    <col min="773" max="773" width="20.85546875" style="209" customWidth="1"/>
    <col min="774" max="774" width="22.140625" style="209" customWidth="1"/>
    <col min="775" max="775" width="13" style="209" customWidth="1"/>
    <col min="776" max="1024" width="9.140625" style="209"/>
    <col min="1025" max="1025" width="11.28515625" style="209" customWidth="1"/>
    <col min="1026" max="1027" width="9.140625" style="209"/>
    <col min="1028" max="1028" width="27.85546875" style="209" customWidth="1"/>
    <col min="1029" max="1029" width="20.85546875" style="209" customWidth="1"/>
    <col min="1030" max="1030" width="22.140625" style="209" customWidth="1"/>
    <col min="1031" max="1031" width="13" style="209" customWidth="1"/>
    <col min="1032" max="1280" width="9.140625" style="209"/>
    <col min="1281" max="1281" width="11.28515625" style="209" customWidth="1"/>
    <col min="1282" max="1283" width="9.140625" style="209"/>
    <col min="1284" max="1284" width="27.85546875" style="209" customWidth="1"/>
    <col min="1285" max="1285" width="20.85546875" style="209" customWidth="1"/>
    <col min="1286" max="1286" width="22.140625" style="209" customWidth="1"/>
    <col min="1287" max="1287" width="13" style="209" customWidth="1"/>
    <col min="1288" max="1536" width="9.140625" style="209"/>
    <col min="1537" max="1537" width="11.28515625" style="209" customWidth="1"/>
    <col min="1538" max="1539" width="9.140625" style="209"/>
    <col min="1540" max="1540" width="27.85546875" style="209" customWidth="1"/>
    <col min="1541" max="1541" width="20.85546875" style="209" customWidth="1"/>
    <col min="1542" max="1542" width="22.140625" style="209" customWidth="1"/>
    <col min="1543" max="1543" width="13" style="209" customWidth="1"/>
    <col min="1544" max="1792" width="9.140625" style="209"/>
    <col min="1793" max="1793" width="11.28515625" style="209" customWidth="1"/>
    <col min="1794" max="1795" width="9.140625" style="209"/>
    <col min="1796" max="1796" width="27.85546875" style="209" customWidth="1"/>
    <col min="1797" max="1797" width="20.85546875" style="209" customWidth="1"/>
    <col min="1798" max="1798" width="22.140625" style="209" customWidth="1"/>
    <col min="1799" max="1799" width="13" style="209" customWidth="1"/>
    <col min="1800" max="2048" width="9.140625" style="209"/>
    <col min="2049" max="2049" width="11.28515625" style="209" customWidth="1"/>
    <col min="2050" max="2051" width="9.140625" style="209"/>
    <col min="2052" max="2052" width="27.85546875" style="209" customWidth="1"/>
    <col min="2053" max="2053" width="20.85546875" style="209" customWidth="1"/>
    <col min="2054" max="2054" width="22.140625" style="209" customWidth="1"/>
    <col min="2055" max="2055" width="13" style="209" customWidth="1"/>
    <col min="2056" max="2304" width="9.140625" style="209"/>
    <col min="2305" max="2305" width="11.28515625" style="209" customWidth="1"/>
    <col min="2306" max="2307" width="9.140625" style="209"/>
    <col min="2308" max="2308" width="27.85546875" style="209" customWidth="1"/>
    <col min="2309" max="2309" width="20.85546875" style="209" customWidth="1"/>
    <col min="2310" max="2310" width="22.140625" style="209" customWidth="1"/>
    <col min="2311" max="2311" width="13" style="209" customWidth="1"/>
    <col min="2312" max="2560" width="9.140625" style="209"/>
    <col min="2561" max="2561" width="11.28515625" style="209" customWidth="1"/>
    <col min="2562" max="2563" width="9.140625" style="209"/>
    <col min="2564" max="2564" width="27.85546875" style="209" customWidth="1"/>
    <col min="2565" max="2565" width="20.85546875" style="209" customWidth="1"/>
    <col min="2566" max="2566" width="22.140625" style="209" customWidth="1"/>
    <col min="2567" max="2567" width="13" style="209" customWidth="1"/>
    <col min="2568" max="2816" width="9.140625" style="209"/>
    <col min="2817" max="2817" width="11.28515625" style="209" customWidth="1"/>
    <col min="2818" max="2819" width="9.140625" style="209"/>
    <col min="2820" max="2820" width="27.85546875" style="209" customWidth="1"/>
    <col min="2821" max="2821" width="20.85546875" style="209" customWidth="1"/>
    <col min="2822" max="2822" width="22.140625" style="209" customWidth="1"/>
    <col min="2823" max="2823" width="13" style="209" customWidth="1"/>
    <col min="2824" max="3072" width="9.140625" style="209"/>
    <col min="3073" max="3073" width="11.28515625" style="209" customWidth="1"/>
    <col min="3074" max="3075" width="9.140625" style="209"/>
    <col min="3076" max="3076" width="27.85546875" style="209" customWidth="1"/>
    <col min="3077" max="3077" width="20.85546875" style="209" customWidth="1"/>
    <col min="3078" max="3078" width="22.140625" style="209" customWidth="1"/>
    <col min="3079" max="3079" width="13" style="209" customWidth="1"/>
    <col min="3080" max="3328" width="9.140625" style="209"/>
    <col min="3329" max="3329" width="11.28515625" style="209" customWidth="1"/>
    <col min="3330" max="3331" width="9.140625" style="209"/>
    <col min="3332" max="3332" width="27.85546875" style="209" customWidth="1"/>
    <col min="3333" max="3333" width="20.85546875" style="209" customWidth="1"/>
    <col min="3334" max="3334" width="22.140625" style="209" customWidth="1"/>
    <col min="3335" max="3335" width="13" style="209" customWidth="1"/>
    <col min="3336" max="3584" width="9.140625" style="209"/>
    <col min="3585" max="3585" width="11.28515625" style="209" customWidth="1"/>
    <col min="3586" max="3587" width="9.140625" style="209"/>
    <col min="3588" max="3588" width="27.85546875" style="209" customWidth="1"/>
    <col min="3589" max="3589" width="20.85546875" style="209" customWidth="1"/>
    <col min="3590" max="3590" width="22.140625" style="209" customWidth="1"/>
    <col min="3591" max="3591" width="13" style="209" customWidth="1"/>
    <col min="3592" max="3840" width="9.140625" style="209"/>
    <col min="3841" max="3841" width="11.28515625" style="209" customWidth="1"/>
    <col min="3842" max="3843" width="9.140625" style="209"/>
    <col min="3844" max="3844" width="27.85546875" style="209" customWidth="1"/>
    <col min="3845" max="3845" width="20.85546875" style="209" customWidth="1"/>
    <col min="3846" max="3846" width="22.140625" style="209" customWidth="1"/>
    <col min="3847" max="3847" width="13" style="209" customWidth="1"/>
    <col min="3848" max="4096" width="9.140625" style="209"/>
    <col min="4097" max="4097" width="11.28515625" style="209" customWidth="1"/>
    <col min="4098" max="4099" width="9.140625" style="209"/>
    <col min="4100" max="4100" width="27.85546875" style="209" customWidth="1"/>
    <col min="4101" max="4101" width="20.85546875" style="209" customWidth="1"/>
    <col min="4102" max="4102" width="22.140625" style="209" customWidth="1"/>
    <col min="4103" max="4103" width="13" style="209" customWidth="1"/>
    <col min="4104" max="4352" width="9.140625" style="209"/>
    <col min="4353" max="4353" width="11.28515625" style="209" customWidth="1"/>
    <col min="4354" max="4355" width="9.140625" style="209"/>
    <col min="4356" max="4356" width="27.85546875" style="209" customWidth="1"/>
    <col min="4357" max="4357" width="20.85546875" style="209" customWidth="1"/>
    <col min="4358" max="4358" width="22.140625" style="209" customWidth="1"/>
    <col min="4359" max="4359" width="13" style="209" customWidth="1"/>
    <col min="4360" max="4608" width="9.140625" style="209"/>
    <col min="4609" max="4609" width="11.28515625" style="209" customWidth="1"/>
    <col min="4610" max="4611" width="9.140625" style="209"/>
    <col min="4612" max="4612" width="27.85546875" style="209" customWidth="1"/>
    <col min="4613" max="4613" width="20.85546875" style="209" customWidth="1"/>
    <col min="4614" max="4614" width="22.140625" style="209" customWidth="1"/>
    <col min="4615" max="4615" width="13" style="209" customWidth="1"/>
    <col min="4616" max="4864" width="9.140625" style="209"/>
    <col min="4865" max="4865" width="11.28515625" style="209" customWidth="1"/>
    <col min="4866" max="4867" width="9.140625" style="209"/>
    <col min="4868" max="4868" width="27.85546875" style="209" customWidth="1"/>
    <col min="4869" max="4869" width="20.85546875" style="209" customWidth="1"/>
    <col min="4870" max="4870" width="22.140625" style="209" customWidth="1"/>
    <col min="4871" max="4871" width="13" style="209" customWidth="1"/>
    <col min="4872" max="5120" width="9.140625" style="209"/>
    <col min="5121" max="5121" width="11.28515625" style="209" customWidth="1"/>
    <col min="5122" max="5123" width="9.140625" style="209"/>
    <col min="5124" max="5124" width="27.85546875" style="209" customWidth="1"/>
    <col min="5125" max="5125" width="20.85546875" style="209" customWidth="1"/>
    <col min="5126" max="5126" width="22.140625" style="209" customWidth="1"/>
    <col min="5127" max="5127" width="13" style="209" customWidth="1"/>
    <col min="5128" max="5376" width="9.140625" style="209"/>
    <col min="5377" max="5377" width="11.28515625" style="209" customWidth="1"/>
    <col min="5378" max="5379" width="9.140625" style="209"/>
    <col min="5380" max="5380" width="27.85546875" style="209" customWidth="1"/>
    <col min="5381" max="5381" width="20.85546875" style="209" customWidth="1"/>
    <col min="5382" max="5382" width="22.140625" style="209" customWidth="1"/>
    <col min="5383" max="5383" width="13" style="209" customWidth="1"/>
    <col min="5384" max="5632" width="9.140625" style="209"/>
    <col min="5633" max="5633" width="11.28515625" style="209" customWidth="1"/>
    <col min="5634" max="5635" width="9.140625" style="209"/>
    <col min="5636" max="5636" width="27.85546875" style="209" customWidth="1"/>
    <col min="5637" max="5637" width="20.85546875" style="209" customWidth="1"/>
    <col min="5638" max="5638" width="22.140625" style="209" customWidth="1"/>
    <col min="5639" max="5639" width="13" style="209" customWidth="1"/>
    <col min="5640" max="5888" width="9.140625" style="209"/>
    <col min="5889" max="5889" width="11.28515625" style="209" customWidth="1"/>
    <col min="5890" max="5891" width="9.140625" style="209"/>
    <col min="5892" max="5892" width="27.85546875" style="209" customWidth="1"/>
    <col min="5893" max="5893" width="20.85546875" style="209" customWidth="1"/>
    <col min="5894" max="5894" width="22.140625" style="209" customWidth="1"/>
    <col min="5895" max="5895" width="13" style="209" customWidth="1"/>
    <col min="5896" max="6144" width="9.140625" style="209"/>
    <col min="6145" max="6145" width="11.28515625" style="209" customWidth="1"/>
    <col min="6146" max="6147" width="9.140625" style="209"/>
    <col min="6148" max="6148" width="27.85546875" style="209" customWidth="1"/>
    <col min="6149" max="6149" width="20.85546875" style="209" customWidth="1"/>
    <col min="6150" max="6150" width="22.140625" style="209" customWidth="1"/>
    <col min="6151" max="6151" width="13" style="209" customWidth="1"/>
    <col min="6152" max="6400" width="9.140625" style="209"/>
    <col min="6401" max="6401" width="11.28515625" style="209" customWidth="1"/>
    <col min="6402" max="6403" width="9.140625" style="209"/>
    <col min="6404" max="6404" width="27.85546875" style="209" customWidth="1"/>
    <col min="6405" max="6405" width="20.85546875" style="209" customWidth="1"/>
    <col min="6406" max="6406" width="22.140625" style="209" customWidth="1"/>
    <col min="6407" max="6407" width="13" style="209" customWidth="1"/>
    <col min="6408" max="6656" width="9.140625" style="209"/>
    <col min="6657" max="6657" width="11.28515625" style="209" customWidth="1"/>
    <col min="6658" max="6659" width="9.140625" style="209"/>
    <col min="6660" max="6660" width="27.85546875" style="209" customWidth="1"/>
    <col min="6661" max="6661" width="20.85546875" style="209" customWidth="1"/>
    <col min="6662" max="6662" width="22.140625" style="209" customWidth="1"/>
    <col min="6663" max="6663" width="13" style="209" customWidth="1"/>
    <col min="6664" max="6912" width="9.140625" style="209"/>
    <col min="6913" max="6913" width="11.28515625" style="209" customWidth="1"/>
    <col min="6914" max="6915" width="9.140625" style="209"/>
    <col min="6916" max="6916" width="27.85546875" style="209" customWidth="1"/>
    <col min="6917" max="6917" width="20.85546875" style="209" customWidth="1"/>
    <col min="6918" max="6918" width="22.140625" style="209" customWidth="1"/>
    <col min="6919" max="6919" width="13" style="209" customWidth="1"/>
    <col min="6920" max="7168" width="9.140625" style="209"/>
    <col min="7169" max="7169" width="11.28515625" style="209" customWidth="1"/>
    <col min="7170" max="7171" width="9.140625" style="209"/>
    <col min="7172" max="7172" width="27.85546875" style="209" customWidth="1"/>
    <col min="7173" max="7173" width="20.85546875" style="209" customWidth="1"/>
    <col min="7174" max="7174" width="22.140625" style="209" customWidth="1"/>
    <col min="7175" max="7175" width="13" style="209" customWidth="1"/>
    <col min="7176" max="7424" width="9.140625" style="209"/>
    <col min="7425" max="7425" width="11.28515625" style="209" customWidth="1"/>
    <col min="7426" max="7427" width="9.140625" style="209"/>
    <col min="7428" max="7428" width="27.85546875" style="209" customWidth="1"/>
    <col min="7429" max="7429" width="20.85546875" style="209" customWidth="1"/>
    <col min="7430" max="7430" width="22.140625" style="209" customWidth="1"/>
    <col min="7431" max="7431" width="13" style="209" customWidth="1"/>
    <col min="7432" max="7680" width="9.140625" style="209"/>
    <col min="7681" max="7681" width="11.28515625" style="209" customWidth="1"/>
    <col min="7682" max="7683" width="9.140625" style="209"/>
    <col min="7684" max="7684" width="27.85546875" style="209" customWidth="1"/>
    <col min="7685" max="7685" width="20.85546875" style="209" customWidth="1"/>
    <col min="7686" max="7686" width="22.140625" style="209" customWidth="1"/>
    <col min="7687" max="7687" width="13" style="209" customWidth="1"/>
    <col min="7688" max="7936" width="9.140625" style="209"/>
    <col min="7937" max="7937" width="11.28515625" style="209" customWidth="1"/>
    <col min="7938" max="7939" width="9.140625" style="209"/>
    <col min="7940" max="7940" width="27.85546875" style="209" customWidth="1"/>
    <col min="7941" max="7941" width="20.85546875" style="209" customWidth="1"/>
    <col min="7942" max="7942" width="22.140625" style="209" customWidth="1"/>
    <col min="7943" max="7943" width="13" style="209" customWidth="1"/>
    <col min="7944" max="8192" width="9.140625" style="209"/>
    <col min="8193" max="8193" width="11.28515625" style="209" customWidth="1"/>
    <col min="8194" max="8195" width="9.140625" style="209"/>
    <col min="8196" max="8196" width="27.85546875" style="209" customWidth="1"/>
    <col min="8197" max="8197" width="20.85546875" style="209" customWidth="1"/>
    <col min="8198" max="8198" width="22.140625" style="209" customWidth="1"/>
    <col min="8199" max="8199" width="13" style="209" customWidth="1"/>
    <col min="8200" max="8448" width="9.140625" style="209"/>
    <col min="8449" max="8449" width="11.28515625" style="209" customWidth="1"/>
    <col min="8450" max="8451" width="9.140625" style="209"/>
    <col min="8452" max="8452" width="27.85546875" style="209" customWidth="1"/>
    <col min="8453" max="8453" width="20.85546875" style="209" customWidth="1"/>
    <col min="8454" max="8454" width="22.140625" style="209" customWidth="1"/>
    <col min="8455" max="8455" width="13" style="209" customWidth="1"/>
    <col min="8456" max="8704" width="9.140625" style="209"/>
    <col min="8705" max="8705" width="11.28515625" style="209" customWidth="1"/>
    <col min="8706" max="8707" width="9.140625" style="209"/>
    <col min="8708" max="8708" width="27.85546875" style="209" customWidth="1"/>
    <col min="8709" max="8709" width="20.85546875" style="209" customWidth="1"/>
    <col min="8710" max="8710" width="22.140625" style="209" customWidth="1"/>
    <col min="8711" max="8711" width="13" style="209" customWidth="1"/>
    <col min="8712" max="8960" width="9.140625" style="209"/>
    <col min="8961" max="8961" width="11.28515625" style="209" customWidth="1"/>
    <col min="8962" max="8963" width="9.140625" style="209"/>
    <col min="8964" max="8964" width="27.85546875" style="209" customWidth="1"/>
    <col min="8965" max="8965" width="20.85546875" style="209" customWidth="1"/>
    <col min="8966" max="8966" width="22.140625" style="209" customWidth="1"/>
    <col min="8967" max="8967" width="13" style="209" customWidth="1"/>
    <col min="8968" max="9216" width="9.140625" style="209"/>
    <col min="9217" max="9217" width="11.28515625" style="209" customWidth="1"/>
    <col min="9218" max="9219" width="9.140625" style="209"/>
    <col min="9220" max="9220" width="27.85546875" style="209" customWidth="1"/>
    <col min="9221" max="9221" width="20.85546875" style="209" customWidth="1"/>
    <col min="9222" max="9222" width="22.140625" style="209" customWidth="1"/>
    <col min="9223" max="9223" width="13" style="209" customWidth="1"/>
    <col min="9224" max="9472" width="9.140625" style="209"/>
    <col min="9473" max="9473" width="11.28515625" style="209" customWidth="1"/>
    <col min="9474" max="9475" width="9.140625" style="209"/>
    <col min="9476" max="9476" width="27.85546875" style="209" customWidth="1"/>
    <col min="9477" max="9477" width="20.85546875" style="209" customWidth="1"/>
    <col min="9478" max="9478" width="22.140625" style="209" customWidth="1"/>
    <col min="9479" max="9479" width="13" style="209" customWidth="1"/>
    <col min="9480" max="9728" width="9.140625" style="209"/>
    <col min="9729" max="9729" width="11.28515625" style="209" customWidth="1"/>
    <col min="9730" max="9731" width="9.140625" style="209"/>
    <col min="9732" max="9732" width="27.85546875" style="209" customWidth="1"/>
    <col min="9733" max="9733" width="20.85546875" style="209" customWidth="1"/>
    <col min="9734" max="9734" width="22.140625" style="209" customWidth="1"/>
    <col min="9735" max="9735" width="13" style="209" customWidth="1"/>
    <col min="9736" max="9984" width="9.140625" style="209"/>
    <col min="9985" max="9985" width="11.28515625" style="209" customWidth="1"/>
    <col min="9986" max="9987" width="9.140625" style="209"/>
    <col min="9988" max="9988" width="27.85546875" style="209" customWidth="1"/>
    <col min="9989" max="9989" width="20.85546875" style="209" customWidth="1"/>
    <col min="9990" max="9990" width="22.140625" style="209" customWidth="1"/>
    <col min="9991" max="9991" width="13" style="209" customWidth="1"/>
    <col min="9992" max="10240" width="9.140625" style="209"/>
    <col min="10241" max="10241" width="11.28515625" style="209" customWidth="1"/>
    <col min="10242" max="10243" width="9.140625" style="209"/>
    <col min="10244" max="10244" width="27.85546875" style="209" customWidth="1"/>
    <col min="10245" max="10245" width="20.85546875" style="209" customWidth="1"/>
    <col min="10246" max="10246" width="22.140625" style="209" customWidth="1"/>
    <col min="10247" max="10247" width="13" style="209" customWidth="1"/>
    <col min="10248" max="10496" width="9.140625" style="209"/>
    <col min="10497" max="10497" width="11.28515625" style="209" customWidth="1"/>
    <col min="10498" max="10499" width="9.140625" style="209"/>
    <col min="10500" max="10500" width="27.85546875" style="209" customWidth="1"/>
    <col min="10501" max="10501" width="20.85546875" style="209" customWidth="1"/>
    <col min="10502" max="10502" width="22.140625" style="209" customWidth="1"/>
    <col min="10503" max="10503" width="13" style="209" customWidth="1"/>
    <col min="10504" max="10752" width="9.140625" style="209"/>
    <col min="10753" max="10753" width="11.28515625" style="209" customWidth="1"/>
    <col min="10754" max="10755" width="9.140625" style="209"/>
    <col min="10756" max="10756" width="27.85546875" style="209" customWidth="1"/>
    <col min="10757" max="10757" width="20.85546875" style="209" customWidth="1"/>
    <col min="10758" max="10758" width="22.140625" style="209" customWidth="1"/>
    <col min="10759" max="10759" width="13" style="209" customWidth="1"/>
    <col min="10760" max="11008" width="9.140625" style="209"/>
    <col min="11009" max="11009" width="11.28515625" style="209" customWidth="1"/>
    <col min="11010" max="11011" width="9.140625" style="209"/>
    <col min="11012" max="11012" width="27.85546875" style="209" customWidth="1"/>
    <col min="11013" max="11013" width="20.85546875" style="209" customWidth="1"/>
    <col min="11014" max="11014" width="22.140625" style="209" customWidth="1"/>
    <col min="11015" max="11015" width="13" style="209" customWidth="1"/>
    <col min="11016" max="11264" width="9.140625" style="209"/>
    <col min="11265" max="11265" width="11.28515625" style="209" customWidth="1"/>
    <col min="11266" max="11267" width="9.140625" style="209"/>
    <col min="11268" max="11268" width="27.85546875" style="209" customWidth="1"/>
    <col min="11269" max="11269" width="20.85546875" style="209" customWidth="1"/>
    <col min="11270" max="11270" width="22.140625" style="209" customWidth="1"/>
    <col min="11271" max="11271" width="13" style="209" customWidth="1"/>
    <col min="11272" max="11520" width="9.140625" style="209"/>
    <col min="11521" max="11521" width="11.28515625" style="209" customWidth="1"/>
    <col min="11522" max="11523" width="9.140625" style="209"/>
    <col min="11524" max="11524" width="27.85546875" style="209" customWidth="1"/>
    <col min="11525" max="11525" width="20.85546875" style="209" customWidth="1"/>
    <col min="11526" max="11526" width="22.140625" style="209" customWidth="1"/>
    <col min="11527" max="11527" width="13" style="209" customWidth="1"/>
    <col min="11528" max="11776" width="9.140625" style="209"/>
    <col min="11777" max="11777" width="11.28515625" style="209" customWidth="1"/>
    <col min="11778" max="11779" width="9.140625" style="209"/>
    <col min="11780" max="11780" width="27.85546875" style="209" customWidth="1"/>
    <col min="11781" max="11781" width="20.85546875" style="209" customWidth="1"/>
    <col min="11782" max="11782" width="22.140625" style="209" customWidth="1"/>
    <col min="11783" max="11783" width="13" style="209" customWidth="1"/>
    <col min="11784" max="12032" width="9.140625" style="209"/>
    <col min="12033" max="12033" width="11.28515625" style="209" customWidth="1"/>
    <col min="12034" max="12035" width="9.140625" style="209"/>
    <col min="12036" max="12036" width="27.85546875" style="209" customWidth="1"/>
    <col min="12037" max="12037" width="20.85546875" style="209" customWidth="1"/>
    <col min="12038" max="12038" width="22.140625" style="209" customWidth="1"/>
    <col min="12039" max="12039" width="13" style="209" customWidth="1"/>
    <col min="12040" max="12288" width="9.140625" style="209"/>
    <col min="12289" max="12289" width="11.28515625" style="209" customWidth="1"/>
    <col min="12290" max="12291" width="9.140625" style="209"/>
    <col min="12292" max="12292" width="27.85546875" style="209" customWidth="1"/>
    <col min="12293" max="12293" width="20.85546875" style="209" customWidth="1"/>
    <col min="12294" max="12294" width="22.140625" style="209" customWidth="1"/>
    <col min="12295" max="12295" width="13" style="209" customWidth="1"/>
    <col min="12296" max="12544" width="9.140625" style="209"/>
    <col min="12545" max="12545" width="11.28515625" style="209" customWidth="1"/>
    <col min="12546" max="12547" width="9.140625" style="209"/>
    <col min="12548" max="12548" width="27.85546875" style="209" customWidth="1"/>
    <col min="12549" max="12549" width="20.85546875" style="209" customWidth="1"/>
    <col min="12550" max="12550" width="22.140625" style="209" customWidth="1"/>
    <col min="12551" max="12551" width="13" style="209" customWidth="1"/>
    <col min="12552" max="12800" width="9.140625" style="209"/>
    <col min="12801" max="12801" width="11.28515625" style="209" customWidth="1"/>
    <col min="12802" max="12803" width="9.140625" style="209"/>
    <col min="12804" max="12804" width="27.85546875" style="209" customWidth="1"/>
    <col min="12805" max="12805" width="20.85546875" style="209" customWidth="1"/>
    <col min="12806" max="12806" width="22.140625" style="209" customWidth="1"/>
    <col min="12807" max="12807" width="13" style="209" customWidth="1"/>
    <col min="12808" max="13056" width="9.140625" style="209"/>
    <col min="13057" max="13057" width="11.28515625" style="209" customWidth="1"/>
    <col min="13058" max="13059" width="9.140625" style="209"/>
    <col min="13060" max="13060" width="27.85546875" style="209" customWidth="1"/>
    <col min="13061" max="13061" width="20.85546875" style="209" customWidth="1"/>
    <col min="13062" max="13062" width="22.140625" style="209" customWidth="1"/>
    <col min="13063" max="13063" width="13" style="209" customWidth="1"/>
    <col min="13064" max="13312" width="9.140625" style="209"/>
    <col min="13313" max="13313" width="11.28515625" style="209" customWidth="1"/>
    <col min="13314" max="13315" width="9.140625" style="209"/>
    <col min="13316" max="13316" width="27.85546875" style="209" customWidth="1"/>
    <col min="13317" max="13317" width="20.85546875" style="209" customWidth="1"/>
    <col min="13318" max="13318" width="22.140625" style="209" customWidth="1"/>
    <col min="13319" max="13319" width="13" style="209" customWidth="1"/>
    <col min="13320" max="13568" width="9.140625" style="209"/>
    <col min="13569" max="13569" width="11.28515625" style="209" customWidth="1"/>
    <col min="13570" max="13571" width="9.140625" style="209"/>
    <col min="13572" max="13572" width="27.85546875" style="209" customWidth="1"/>
    <col min="13573" max="13573" width="20.85546875" style="209" customWidth="1"/>
    <col min="13574" max="13574" width="22.140625" style="209" customWidth="1"/>
    <col min="13575" max="13575" width="13" style="209" customWidth="1"/>
    <col min="13576" max="13824" width="9.140625" style="209"/>
    <col min="13825" max="13825" width="11.28515625" style="209" customWidth="1"/>
    <col min="13826" max="13827" width="9.140625" style="209"/>
    <col min="13828" max="13828" width="27.85546875" style="209" customWidth="1"/>
    <col min="13829" max="13829" width="20.85546875" style="209" customWidth="1"/>
    <col min="13830" max="13830" width="22.140625" style="209" customWidth="1"/>
    <col min="13831" max="13831" width="13" style="209" customWidth="1"/>
    <col min="13832" max="14080" width="9.140625" style="209"/>
    <col min="14081" max="14081" width="11.28515625" style="209" customWidth="1"/>
    <col min="14082" max="14083" width="9.140625" style="209"/>
    <col min="14084" max="14084" width="27.85546875" style="209" customWidth="1"/>
    <col min="14085" max="14085" width="20.85546875" style="209" customWidth="1"/>
    <col min="14086" max="14086" width="22.140625" style="209" customWidth="1"/>
    <col min="14087" max="14087" width="13" style="209" customWidth="1"/>
    <col min="14088" max="14336" width="9.140625" style="209"/>
    <col min="14337" max="14337" width="11.28515625" style="209" customWidth="1"/>
    <col min="14338" max="14339" width="9.140625" style="209"/>
    <col min="14340" max="14340" width="27.85546875" style="209" customWidth="1"/>
    <col min="14341" max="14341" width="20.85546875" style="209" customWidth="1"/>
    <col min="14342" max="14342" width="22.140625" style="209" customWidth="1"/>
    <col min="14343" max="14343" width="13" style="209" customWidth="1"/>
    <col min="14344" max="14592" width="9.140625" style="209"/>
    <col min="14593" max="14593" width="11.28515625" style="209" customWidth="1"/>
    <col min="14594" max="14595" width="9.140625" style="209"/>
    <col min="14596" max="14596" width="27.85546875" style="209" customWidth="1"/>
    <col min="14597" max="14597" width="20.85546875" style="209" customWidth="1"/>
    <col min="14598" max="14598" width="22.140625" style="209" customWidth="1"/>
    <col min="14599" max="14599" width="13" style="209" customWidth="1"/>
    <col min="14600" max="14848" width="9.140625" style="209"/>
    <col min="14849" max="14849" width="11.28515625" style="209" customWidth="1"/>
    <col min="14850" max="14851" width="9.140625" style="209"/>
    <col min="14852" max="14852" width="27.85546875" style="209" customWidth="1"/>
    <col min="14853" max="14853" width="20.85546875" style="209" customWidth="1"/>
    <col min="14854" max="14854" width="22.140625" style="209" customWidth="1"/>
    <col min="14855" max="14855" width="13" style="209" customWidth="1"/>
    <col min="14856" max="15104" width="9.140625" style="209"/>
    <col min="15105" max="15105" width="11.28515625" style="209" customWidth="1"/>
    <col min="15106" max="15107" width="9.140625" style="209"/>
    <col min="15108" max="15108" width="27.85546875" style="209" customWidth="1"/>
    <col min="15109" max="15109" width="20.85546875" style="209" customWidth="1"/>
    <col min="15110" max="15110" width="22.140625" style="209" customWidth="1"/>
    <col min="15111" max="15111" width="13" style="209" customWidth="1"/>
    <col min="15112" max="15360" width="9.140625" style="209"/>
    <col min="15361" max="15361" width="11.28515625" style="209" customWidth="1"/>
    <col min="15362" max="15363" width="9.140625" style="209"/>
    <col min="15364" max="15364" width="27.85546875" style="209" customWidth="1"/>
    <col min="15365" max="15365" width="20.85546875" style="209" customWidth="1"/>
    <col min="15366" max="15366" width="22.140625" style="209" customWidth="1"/>
    <col min="15367" max="15367" width="13" style="209" customWidth="1"/>
    <col min="15368" max="15616" width="9.140625" style="209"/>
    <col min="15617" max="15617" width="11.28515625" style="209" customWidth="1"/>
    <col min="15618" max="15619" width="9.140625" style="209"/>
    <col min="15620" max="15620" width="27.85546875" style="209" customWidth="1"/>
    <col min="15621" max="15621" width="20.85546875" style="209" customWidth="1"/>
    <col min="15622" max="15622" width="22.140625" style="209" customWidth="1"/>
    <col min="15623" max="15623" width="13" style="209" customWidth="1"/>
    <col min="15624" max="15872" width="9.140625" style="209"/>
    <col min="15873" max="15873" width="11.28515625" style="209" customWidth="1"/>
    <col min="15874" max="15875" width="9.140625" style="209"/>
    <col min="15876" max="15876" width="27.85546875" style="209" customWidth="1"/>
    <col min="15877" max="15877" width="20.85546875" style="209" customWidth="1"/>
    <col min="15878" max="15878" width="22.140625" style="209" customWidth="1"/>
    <col min="15879" max="15879" width="13" style="209" customWidth="1"/>
    <col min="15880" max="16128" width="9.140625" style="209"/>
    <col min="16129" max="16129" width="11.28515625" style="209" customWidth="1"/>
    <col min="16130" max="16131" width="9.140625" style="209"/>
    <col min="16132" max="16132" width="27.85546875" style="209" customWidth="1"/>
    <col min="16133" max="16133" width="20.85546875" style="209" customWidth="1"/>
    <col min="16134" max="16134" width="22.140625" style="209" customWidth="1"/>
    <col min="16135" max="16135" width="13" style="209" customWidth="1"/>
    <col min="16136" max="16384" width="9.140625" style="209"/>
  </cols>
  <sheetData>
    <row r="1" spans="2:6" ht="20.25" x14ac:dyDescent="0.3">
      <c r="B1" s="26" t="str">
        <f>[6]Cover!C22</f>
        <v>Endeavour Energy</v>
      </c>
    </row>
    <row r="2" spans="2:6" ht="20.25" x14ac:dyDescent="0.3">
      <c r="B2" s="210" t="s">
        <v>197</v>
      </c>
    </row>
    <row r="3" spans="2:6" ht="20.25" x14ac:dyDescent="0.3">
      <c r="B3" s="317" t="str">
        <f>Cover!C26</f>
        <v>2013-14</v>
      </c>
    </row>
    <row r="4" spans="2:6" ht="20.25" x14ac:dyDescent="0.3">
      <c r="B4" s="210"/>
    </row>
    <row r="5" spans="2:6" s="211" customFormat="1" ht="14.25" customHeight="1" x14ac:dyDescent="0.2">
      <c r="B5" s="541" t="s">
        <v>198</v>
      </c>
      <c r="C5" s="542"/>
      <c r="D5" s="542"/>
      <c r="E5" s="543"/>
    </row>
    <row r="6" spans="2:6" ht="20.25" x14ac:dyDescent="0.3">
      <c r="B6" s="210"/>
    </row>
    <row r="7" spans="2:6" ht="15.75" x14ac:dyDescent="0.25">
      <c r="B7" s="212" t="s">
        <v>199</v>
      </c>
    </row>
    <row r="9" spans="2:6" x14ac:dyDescent="0.2">
      <c r="B9" s="544" t="s">
        <v>200</v>
      </c>
      <c r="C9" s="544"/>
      <c r="D9" s="544"/>
      <c r="E9" s="348" t="s">
        <v>201</v>
      </c>
      <c r="F9" s="348" t="s">
        <v>202</v>
      </c>
    </row>
    <row r="10" spans="2:6" x14ac:dyDescent="0.2">
      <c r="B10" s="538" t="str">
        <f>'[6]7. Capex'!B43</f>
        <v>System assets</v>
      </c>
      <c r="C10" s="539"/>
      <c r="D10" s="540"/>
      <c r="E10" s="350"/>
      <c r="F10" s="153" t="s">
        <v>97</v>
      </c>
    </row>
    <row r="11" spans="2:6" x14ac:dyDescent="0.2">
      <c r="B11" s="532" t="str">
        <f>'[6]7. Capex'!B44</f>
        <v>Subtransmission lines and cables</v>
      </c>
      <c r="C11" s="533"/>
      <c r="D11" s="534"/>
      <c r="E11" s="410">
        <v>46.770201284292213</v>
      </c>
      <c r="F11" s="167">
        <f>'5. Capex'!D39</f>
        <v>66405.631500287229</v>
      </c>
    </row>
    <row r="12" spans="2:6" x14ac:dyDescent="0.2">
      <c r="B12" s="532" t="str">
        <f>'[6]7. Capex'!B45</f>
        <v>Distribution lines and cables</v>
      </c>
      <c r="C12" s="533"/>
      <c r="D12" s="534"/>
      <c r="E12" s="410">
        <v>47.854905175422061</v>
      </c>
      <c r="F12" s="167">
        <f>'5. Capex'!D40</f>
        <v>119043.26164184854</v>
      </c>
    </row>
    <row r="13" spans="2:6" x14ac:dyDescent="0.2">
      <c r="B13" s="532" t="str">
        <f>'[6]7. Capex'!B46</f>
        <v>Substations</v>
      </c>
      <c r="C13" s="533"/>
      <c r="D13" s="534"/>
      <c r="E13" s="410">
        <v>40</v>
      </c>
      <c r="F13" s="167">
        <f>'5. Capex'!D41</f>
        <v>212362.73081532796</v>
      </c>
    </row>
    <row r="14" spans="2:6" x14ac:dyDescent="0.2">
      <c r="B14" s="532" t="str">
        <f>'[6]7. Capex'!B47</f>
        <v>Transformers</v>
      </c>
      <c r="C14" s="533"/>
      <c r="D14" s="534"/>
      <c r="E14" s="410">
        <v>40</v>
      </c>
      <c r="F14" s="167">
        <f>'5. Capex'!D42</f>
        <v>25723.247961480793</v>
      </c>
    </row>
    <row r="15" spans="2:6" x14ac:dyDescent="0.2">
      <c r="B15" s="532" t="str">
        <f>'[6]7. Capex'!B48</f>
        <v>Low voltage lines and cables</v>
      </c>
      <c r="C15" s="533"/>
      <c r="D15" s="534"/>
      <c r="E15" s="410">
        <v>47.766963999134632</v>
      </c>
      <c r="F15" s="167">
        <f>'5. Capex'!D43</f>
        <v>44327.206835273864</v>
      </c>
    </row>
    <row r="16" spans="2:6" x14ac:dyDescent="0.2">
      <c r="B16" s="532" t="str">
        <f>'[6]7. Capex'!B49</f>
        <v>Customer metering and load control</v>
      </c>
      <c r="C16" s="533"/>
      <c r="D16" s="534"/>
      <c r="E16" s="410">
        <v>25</v>
      </c>
      <c r="F16" s="167">
        <f>'5. Capex'!D44</f>
        <v>4525.1468228457879</v>
      </c>
    </row>
    <row r="17" spans="2:6" x14ac:dyDescent="0.2">
      <c r="B17" s="532" t="str">
        <f>'[6]7. Capex'!B50</f>
        <v>Communications</v>
      </c>
      <c r="C17" s="533"/>
      <c r="D17" s="534"/>
      <c r="E17" s="410">
        <v>10</v>
      </c>
      <c r="F17" s="167">
        <f>'5. Capex'!D45</f>
        <v>4418.56245346377</v>
      </c>
    </row>
    <row r="18" spans="2:6" x14ac:dyDescent="0.2">
      <c r="B18" s="532" t="str">
        <f>'[6]7. Capex'!B51</f>
        <v>Land</v>
      </c>
      <c r="C18" s="533"/>
      <c r="D18" s="534"/>
      <c r="E18" s="410" t="s">
        <v>381</v>
      </c>
      <c r="F18" s="167">
        <f>'5. Capex'!D46</f>
        <v>214.96233096558723</v>
      </c>
    </row>
    <row r="19" spans="2:6" x14ac:dyDescent="0.2">
      <c r="B19" s="532" t="str">
        <f>'[6]7. Capex'!B52</f>
        <v>Easements</v>
      </c>
      <c r="C19" s="533"/>
      <c r="D19" s="534"/>
      <c r="E19" s="410" t="s">
        <v>381</v>
      </c>
      <c r="F19" s="167">
        <f>'5. Capex'!D47</f>
        <v>724.96975403519764</v>
      </c>
    </row>
    <row r="20" spans="2:6" x14ac:dyDescent="0.2">
      <c r="B20" s="532" t="str">
        <f>'[6]7. Capex'!B53</f>
        <v>Emergency spares (major plant, excludes inventory)</v>
      </c>
      <c r="C20" s="533"/>
      <c r="D20" s="534"/>
      <c r="E20" s="410">
        <v>40</v>
      </c>
      <c r="F20" s="167">
        <f>'5. Capex'!D48</f>
        <v>51.998464420466426</v>
      </c>
    </row>
    <row r="21" spans="2:6" x14ac:dyDescent="0.2">
      <c r="B21" s="535" t="str">
        <f>'[6]7. Capex'!B54</f>
        <v>Sub-total</v>
      </c>
      <c r="C21" s="536"/>
      <c r="D21" s="537"/>
      <c r="E21" s="213"/>
      <c r="F21" s="184">
        <f>SUM(F11:F20)</f>
        <v>477797.71857994923</v>
      </c>
    </row>
    <row r="22" spans="2:6" x14ac:dyDescent="0.2">
      <c r="B22" s="538" t="str">
        <f>'[6]7. Capex'!B55</f>
        <v>Non-system assets</v>
      </c>
      <c r="C22" s="539"/>
      <c r="D22" s="540"/>
      <c r="E22" s="350"/>
      <c r="F22" s="350"/>
    </row>
    <row r="23" spans="2:6" x14ac:dyDescent="0.2">
      <c r="B23" s="532" t="str">
        <f>'[6]7. Capex'!B56</f>
        <v>Information and communication technology</v>
      </c>
      <c r="C23" s="533"/>
      <c r="D23" s="534"/>
      <c r="E23" s="410">
        <v>2.8816616698547657</v>
      </c>
      <c r="F23" s="167">
        <f>'5. Capex'!D51</f>
        <v>13849.653988396083</v>
      </c>
    </row>
    <row r="24" spans="2:6" x14ac:dyDescent="0.2">
      <c r="B24" s="532" t="str">
        <f>'[6]7. Capex'!B57</f>
        <v>Furniture, fittings, plant and equipment</v>
      </c>
      <c r="C24" s="533"/>
      <c r="D24" s="534"/>
      <c r="E24" s="410">
        <v>8.6272456072498507</v>
      </c>
      <c r="F24" s="167">
        <f>'5. Capex'!D52</f>
        <v>3500.988736630984</v>
      </c>
    </row>
    <row r="25" spans="2:6" x14ac:dyDescent="0.2">
      <c r="B25" s="532" t="str">
        <f>'[6]7. Capex'!B58</f>
        <v>Motor vehicles</v>
      </c>
      <c r="C25" s="533"/>
      <c r="D25" s="534"/>
      <c r="E25" s="410">
        <v>12.093681614817621</v>
      </c>
      <c r="F25" s="167">
        <f>'5. Capex'!D53</f>
        <v>4858.8871473721356</v>
      </c>
    </row>
    <row r="26" spans="2:6" x14ac:dyDescent="0.2">
      <c r="B26" s="532" t="str">
        <f>'[6]7. Capex'!B59</f>
        <v>Buildings</v>
      </c>
      <c r="C26" s="533"/>
      <c r="D26" s="534"/>
      <c r="E26" s="410">
        <v>40</v>
      </c>
      <c r="F26" s="167">
        <f>'5. Capex'!D54</f>
        <v>20160.331135586192</v>
      </c>
    </row>
    <row r="27" spans="2:6" x14ac:dyDescent="0.2">
      <c r="B27" s="532" t="str">
        <f>'[6]7. Capex'!B60</f>
        <v>Land (non-system)</v>
      </c>
      <c r="C27" s="533"/>
      <c r="D27" s="534"/>
      <c r="E27" s="410" t="s">
        <v>381</v>
      </c>
      <c r="F27" s="167">
        <f>'5. Capex'!D55</f>
        <v>0</v>
      </c>
    </row>
    <row r="28" spans="2:6" x14ac:dyDescent="0.2">
      <c r="B28" s="532" t="str">
        <f>'[6]7. Capex'!B61</f>
        <v>Other non-system assets</v>
      </c>
      <c r="C28" s="533"/>
      <c r="D28" s="534"/>
      <c r="E28" s="410" t="s">
        <v>381</v>
      </c>
      <c r="F28" s="167">
        <f>'5. Capex'!D56</f>
        <v>0</v>
      </c>
    </row>
    <row r="29" spans="2:6" x14ac:dyDescent="0.2">
      <c r="B29" s="535" t="str">
        <f>'[6]7. Capex'!B62</f>
        <v>Sub-total</v>
      </c>
      <c r="C29" s="536"/>
      <c r="D29" s="537"/>
      <c r="E29" s="213"/>
      <c r="F29" s="184">
        <f>SUM(F23:F28)</f>
        <v>42369.861007985397</v>
      </c>
    </row>
    <row r="30" spans="2:6" x14ac:dyDescent="0.2">
      <c r="B30" s="535" t="str">
        <f>'[6]7. Capex'!B63</f>
        <v>Total</v>
      </c>
      <c r="C30" s="536"/>
      <c r="D30" s="537"/>
      <c r="E30" s="213"/>
      <c r="F30" s="184">
        <f>F21+F29</f>
        <v>520167.57958793466</v>
      </c>
    </row>
  </sheetData>
  <mergeCells count="23">
    <mergeCell ref="B13:D13"/>
    <mergeCell ref="B5:E5"/>
    <mergeCell ref="B9:D9"/>
    <mergeCell ref="B10:D10"/>
    <mergeCell ref="B11:D11"/>
    <mergeCell ref="B12:D12"/>
    <mergeCell ref="B25:D25"/>
    <mergeCell ref="B14:D14"/>
    <mergeCell ref="B15:D15"/>
    <mergeCell ref="B16:D16"/>
    <mergeCell ref="B17:D17"/>
    <mergeCell ref="B18:D18"/>
    <mergeCell ref="B19:D19"/>
    <mergeCell ref="B20:D20"/>
    <mergeCell ref="B21:D21"/>
    <mergeCell ref="B22:D22"/>
    <mergeCell ref="B23:D23"/>
    <mergeCell ref="B24:D24"/>
    <mergeCell ref="B26:D26"/>
    <mergeCell ref="B27:D27"/>
    <mergeCell ref="B28:D28"/>
    <mergeCell ref="B29:D29"/>
    <mergeCell ref="B30:D30"/>
  </mergeCells>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
&amp;F&amp;R&amp;8&amp;P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52"/>
  <sheetViews>
    <sheetView showGridLines="0" view="pageBreakPreview" topLeftCell="A7" zoomScaleNormal="100" zoomScaleSheetLayoutView="100" workbookViewId="0">
      <selection activeCell="J26" sqref="J26"/>
    </sheetView>
  </sheetViews>
  <sheetFormatPr defaultRowHeight="12.75" x14ac:dyDescent="0.2"/>
  <cols>
    <col min="1" max="1" width="11.5703125" style="73" customWidth="1"/>
    <col min="2" max="2" width="16.42578125" style="73" bestFit="1" customWidth="1"/>
    <col min="3" max="3" width="41.28515625" style="73" customWidth="1"/>
    <col min="4" max="12" width="15.7109375" style="73" customWidth="1"/>
    <col min="13" max="256" width="9.140625" style="73"/>
    <col min="257" max="257" width="20.7109375" style="73" customWidth="1"/>
    <col min="258" max="258" width="16.42578125" style="73" bestFit="1" customWidth="1"/>
    <col min="259" max="259" width="41.28515625" style="73" customWidth="1"/>
    <col min="260" max="268" width="20.7109375" style="73" customWidth="1"/>
    <col min="269" max="512" width="9.140625" style="73"/>
    <col min="513" max="513" width="20.7109375" style="73" customWidth="1"/>
    <col min="514" max="514" width="16.42578125" style="73" bestFit="1" customWidth="1"/>
    <col min="515" max="515" width="41.28515625" style="73" customWidth="1"/>
    <col min="516" max="524" width="20.7109375" style="73" customWidth="1"/>
    <col min="525" max="768" width="9.140625" style="73"/>
    <col min="769" max="769" width="20.7109375" style="73" customWidth="1"/>
    <col min="770" max="770" width="16.42578125" style="73" bestFit="1" customWidth="1"/>
    <col min="771" max="771" width="41.28515625" style="73" customWidth="1"/>
    <col min="772" max="780" width="20.7109375" style="73" customWidth="1"/>
    <col min="781" max="1024" width="9.140625" style="73"/>
    <col min="1025" max="1025" width="20.7109375" style="73" customWidth="1"/>
    <col min="1026" max="1026" width="16.42578125" style="73" bestFit="1" customWidth="1"/>
    <col min="1027" max="1027" width="41.28515625" style="73" customWidth="1"/>
    <col min="1028" max="1036" width="20.7109375" style="73" customWidth="1"/>
    <col min="1037" max="1280" width="9.140625" style="73"/>
    <col min="1281" max="1281" width="20.7109375" style="73" customWidth="1"/>
    <col min="1282" max="1282" width="16.42578125" style="73" bestFit="1" customWidth="1"/>
    <col min="1283" max="1283" width="41.28515625" style="73" customWidth="1"/>
    <col min="1284" max="1292" width="20.7109375" style="73" customWidth="1"/>
    <col min="1293" max="1536" width="9.140625" style="73"/>
    <col min="1537" max="1537" width="20.7109375" style="73" customWidth="1"/>
    <col min="1538" max="1538" width="16.42578125" style="73" bestFit="1" customWidth="1"/>
    <col min="1539" max="1539" width="41.28515625" style="73" customWidth="1"/>
    <col min="1540" max="1548" width="20.7109375" style="73" customWidth="1"/>
    <col min="1549" max="1792" width="9.140625" style="73"/>
    <col min="1793" max="1793" width="20.7109375" style="73" customWidth="1"/>
    <col min="1794" max="1794" width="16.42578125" style="73" bestFit="1" customWidth="1"/>
    <col min="1795" max="1795" width="41.28515625" style="73" customWidth="1"/>
    <col min="1796" max="1804" width="20.7109375" style="73" customWidth="1"/>
    <col min="1805" max="2048" width="9.140625" style="73"/>
    <col min="2049" max="2049" width="20.7109375" style="73" customWidth="1"/>
    <col min="2050" max="2050" width="16.42578125" style="73" bestFit="1" customWidth="1"/>
    <col min="2051" max="2051" width="41.28515625" style="73" customWidth="1"/>
    <col min="2052" max="2060" width="20.7109375" style="73" customWidth="1"/>
    <col min="2061" max="2304" width="9.140625" style="73"/>
    <col min="2305" max="2305" width="20.7109375" style="73" customWidth="1"/>
    <col min="2306" max="2306" width="16.42578125" style="73" bestFit="1" customWidth="1"/>
    <col min="2307" max="2307" width="41.28515625" style="73" customWidth="1"/>
    <col min="2308" max="2316" width="20.7109375" style="73" customWidth="1"/>
    <col min="2317" max="2560" width="9.140625" style="73"/>
    <col min="2561" max="2561" width="20.7109375" style="73" customWidth="1"/>
    <col min="2562" max="2562" width="16.42578125" style="73" bestFit="1" customWidth="1"/>
    <col min="2563" max="2563" width="41.28515625" style="73" customWidth="1"/>
    <col min="2564" max="2572" width="20.7109375" style="73" customWidth="1"/>
    <col min="2573" max="2816" width="9.140625" style="73"/>
    <col min="2817" max="2817" width="20.7109375" style="73" customWidth="1"/>
    <col min="2818" max="2818" width="16.42578125" style="73" bestFit="1" customWidth="1"/>
    <col min="2819" max="2819" width="41.28515625" style="73" customWidth="1"/>
    <col min="2820" max="2828" width="20.7109375" style="73" customWidth="1"/>
    <col min="2829" max="3072" width="9.140625" style="73"/>
    <col min="3073" max="3073" width="20.7109375" style="73" customWidth="1"/>
    <col min="3074" max="3074" width="16.42578125" style="73" bestFit="1" customWidth="1"/>
    <col min="3075" max="3075" width="41.28515625" style="73" customWidth="1"/>
    <col min="3076" max="3084" width="20.7109375" style="73" customWidth="1"/>
    <col min="3085" max="3328" width="9.140625" style="73"/>
    <col min="3329" max="3329" width="20.7109375" style="73" customWidth="1"/>
    <col min="3330" max="3330" width="16.42578125" style="73" bestFit="1" customWidth="1"/>
    <col min="3331" max="3331" width="41.28515625" style="73" customWidth="1"/>
    <col min="3332" max="3340" width="20.7109375" style="73" customWidth="1"/>
    <col min="3341" max="3584" width="9.140625" style="73"/>
    <col min="3585" max="3585" width="20.7109375" style="73" customWidth="1"/>
    <col min="3586" max="3586" width="16.42578125" style="73" bestFit="1" customWidth="1"/>
    <col min="3587" max="3587" width="41.28515625" style="73" customWidth="1"/>
    <col min="3588" max="3596" width="20.7109375" style="73" customWidth="1"/>
    <col min="3597" max="3840" width="9.140625" style="73"/>
    <col min="3841" max="3841" width="20.7109375" style="73" customWidth="1"/>
    <col min="3842" max="3842" width="16.42578125" style="73" bestFit="1" customWidth="1"/>
    <col min="3843" max="3843" width="41.28515625" style="73" customWidth="1"/>
    <col min="3844" max="3852" width="20.7109375" style="73" customWidth="1"/>
    <col min="3853" max="4096" width="9.140625" style="73"/>
    <col min="4097" max="4097" width="20.7109375" style="73" customWidth="1"/>
    <col min="4098" max="4098" width="16.42578125" style="73" bestFit="1" customWidth="1"/>
    <col min="4099" max="4099" width="41.28515625" style="73" customWidth="1"/>
    <col min="4100" max="4108" width="20.7109375" style="73" customWidth="1"/>
    <col min="4109" max="4352" width="9.140625" style="73"/>
    <col min="4353" max="4353" width="20.7109375" style="73" customWidth="1"/>
    <col min="4354" max="4354" width="16.42578125" style="73" bestFit="1" customWidth="1"/>
    <col min="4355" max="4355" width="41.28515625" style="73" customWidth="1"/>
    <col min="4356" max="4364" width="20.7109375" style="73" customWidth="1"/>
    <col min="4365" max="4608" width="9.140625" style="73"/>
    <col min="4609" max="4609" width="20.7109375" style="73" customWidth="1"/>
    <col min="4610" max="4610" width="16.42578125" style="73" bestFit="1" customWidth="1"/>
    <col min="4611" max="4611" width="41.28515625" style="73" customWidth="1"/>
    <col min="4612" max="4620" width="20.7109375" style="73" customWidth="1"/>
    <col min="4621" max="4864" width="9.140625" style="73"/>
    <col min="4865" max="4865" width="20.7109375" style="73" customWidth="1"/>
    <col min="4866" max="4866" width="16.42578125" style="73" bestFit="1" customWidth="1"/>
    <col min="4867" max="4867" width="41.28515625" style="73" customWidth="1"/>
    <col min="4868" max="4876" width="20.7109375" style="73" customWidth="1"/>
    <col min="4877" max="5120" width="9.140625" style="73"/>
    <col min="5121" max="5121" width="20.7109375" style="73" customWidth="1"/>
    <col min="5122" max="5122" width="16.42578125" style="73" bestFit="1" customWidth="1"/>
    <col min="5123" max="5123" width="41.28515625" style="73" customWidth="1"/>
    <col min="5124" max="5132" width="20.7109375" style="73" customWidth="1"/>
    <col min="5133" max="5376" width="9.140625" style="73"/>
    <col min="5377" max="5377" width="20.7109375" style="73" customWidth="1"/>
    <col min="5378" max="5378" width="16.42578125" style="73" bestFit="1" customWidth="1"/>
    <col min="5379" max="5379" width="41.28515625" style="73" customWidth="1"/>
    <col min="5380" max="5388" width="20.7109375" style="73" customWidth="1"/>
    <col min="5389" max="5632" width="9.140625" style="73"/>
    <col min="5633" max="5633" width="20.7109375" style="73" customWidth="1"/>
    <col min="5634" max="5634" width="16.42578125" style="73" bestFit="1" customWidth="1"/>
    <col min="5635" max="5635" width="41.28515625" style="73" customWidth="1"/>
    <col min="5636" max="5644" width="20.7109375" style="73" customWidth="1"/>
    <col min="5645" max="5888" width="9.140625" style="73"/>
    <col min="5889" max="5889" width="20.7109375" style="73" customWidth="1"/>
    <col min="5890" max="5890" width="16.42578125" style="73" bestFit="1" customWidth="1"/>
    <col min="5891" max="5891" width="41.28515625" style="73" customWidth="1"/>
    <col min="5892" max="5900" width="20.7109375" style="73" customWidth="1"/>
    <col min="5901" max="6144" width="9.140625" style="73"/>
    <col min="6145" max="6145" width="20.7109375" style="73" customWidth="1"/>
    <col min="6146" max="6146" width="16.42578125" style="73" bestFit="1" customWidth="1"/>
    <col min="6147" max="6147" width="41.28515625" style="73" customWidth="1"/>
    <col min="6148" max="6156" width="20.7109375" style="73" customWidth="1"/>
    <col min="6157" max="6400" width="9.140625" style="73"/>
    <col min="6401" max="6401" width="20.7109375" style="73" customWidth="1"/>
    <col min="6402" max="6402" width="16.42578125" style="73" bestFit="1" customWidth="1"/>
    <col min="6403" max="6403" width="41.28515625" style="73" customWidth="1"/>
    <col min="6404" max="6412" width="20.7109375" style="73" customWidth="1"/>
    <col min="6413" max="6656" width="9.140625" style="73"/>
    <col min="6657" max="6657" width="20.7109375" style="73" customWidth="1"/>
    <col min="6658" max="6658" width="16.42578125" style="73" bestFit="1" customWidth="1"/>
    <col min="6659" max="6659" width="41.28515625" style="73" customWidth="1"/>
    <col min="6660" max="6668" width="20.7109375" style="73" customWidth="1"/>
    <col min="6669" max="6912" width="9.140625" style="73"/>
    <col min="6913" max="6913" width="20.7109375" style="73" customWidth="1"/>
    <col min="6914" max="6914" width="16.42578125" style="73" bestFit="1" customWidth="1"/>
    <col min="6915" max="6915" width="41.28515625" style="73" customWidth="1"/>
    <col min="6916" max="6924" width="20.7109375" style="73" customWidth="1"/>
    <col min="6925" max="7168" width="9.140625" style="73"/>
    <col min="7169" max="7169" width="20.7109375" style="73" customWidth="1"/>
    <col min="7170" max="7170" width="16.42578125" style="73" bestFit="1" customWidth="1"/>
    <col min="7171" max="7171" width="41.28515625" style="73" customWidth="1"/>
    <col min="7172" max="7180" width="20.7109375" style="73" customWidth="1"/>
    <col min="7181" max="7424" width="9.140625" style="73"/>
    <col min="7425" max="7425" width="20.7109375" style="73" customWidth="1"/>
    <col min="7426" max="7426" width="16.42578125" style="73" bestFit="1" customWidth="1"/>
    <col min="7427" max="7427" width="41.28515625" style="73" customWidth="1"/>
    <col min="7428" max="7436" width="20.7109375" style="73" customWidth="1"/>
    <col min="7437" max="7680" width="9.140625" style="73"/>
    <col min="7681" max="7681" width="20.7109375" style="73" customWidth="1"/>
    <col min="7682" max="7682" width="16.42578125" style="73" bestFit="1" customWidth="1"/>
    <col min="7683" max="7683" width="41.28515625" style="73" customWidth="1"/>
    <col min="7684" max="7692" width="20.7109375" style="73" customWidth="1"/>
    <col min="7693" max="7936" width="9.140625" style="73"/>
    <col min="7937" max="7937" width="20.7109375" style="73" customWidth="1"/>
    <col min="7938" max="7938" width="16.42578125" style="73" bestFit="1" customWidth="1"/>
    <col min="7939" max="7939" width="41.28515625" style="73" customWidth="1"/>
    <col min="7940" max="7948" width="20.7109375" style="73" customWidth="1"/>
    <col min="7949" max="8192" width="9.140625" style="73"/>
    <col min="8193" max="8193" width="20.7109375" style="73" customWidth="1"/>
    <col min="8194" max="8194" width="16.42578125" style="73" bestFit="1" customWidth="1"/>
    <col min="8195" max="8195" width="41.28515625" style="73" customWidth="1"/>
    <col min="8196" max="8204" width="20.7109375" style="73" customWidth="1"/>
    <col min="8205" max="8448" width="9.140625" style="73"/>
    <col min="8449" max="8449" width="20.7109375" style="73" customWidth="1"/>
    <col min="8450" max="8450" width="16.42578125" style="73" bestFit="1" customWidth="1"/>
    <col min="8451" max="8451" width="41.28515625" style="73" customWidth="1"/>
    <col min="8452" max="8460" width="20.7109375" style="73" customWidth="1"/>
    <col min="8461" max="8704" width="9.140625" style="73"/>
    <col min="8705" max="8705" width="20.7109375" style="73" customWidth="1"/>
    <col min="8706" max="8706" width="16.42578125" style="73" bestFit="1" customWidth="1"/>
    <col min="8707" max="8707" width="41.28515625" style="73" customWidth="1"/>
    <col min="8708" max="8716" width="20.7109375" style="73" customWidth="1"/>
    <col min="8717" max="8960" width="9.140625" style="73"/>
    <col min="8961" max="8961" width="20.7109375" style="73" customWidth="1"/>
    <col min="8962" max="8962" width="16.42578125" style="73" bestFit="1" customWidth="1"/>
    <col min="8963" max="8963" width="41.28515625" style="73" customWidth="1"/>
    <col min="8964" max="8972" width="20.7109375" style="73" customWidth="1"/>
    <col min="8973" max="9216" width="9.140625" style="73"/>
    <col min="9217" max="9217" width="20.7109375" style="73" customWidth="1"/>
    <col min="9218" max="9218" width="16.42578125" style="73" bestFit="1" customWidth="1"/>
    <col min="9219" max="9219" width="41.28515625" style="73" customWidth="1"/>
    <col min="9220" max="9228" width="20.7109375" style="73" customWidth="1"/>
    <col min="9229" max="9472" width="9.140625" style="73"/>
    <col min="9473" max="9473" width="20.7109375" style="73" customWidth="1"/>
    <col min="9474" max="9474" width="16.42578125" style="73" bestFit="1" customWidth="1"/>
    <col min="9475" max="9475" width="41.28515625" style="73" customWidth="1"/>
    <col min="9476" max="9484" width="20.7109375" style="73" customWidth="1"/>
    <col min="9485" max="9728" width="9.140625" style="73"/>
    <col min="9729" max="9729" width="20.7109375" style="73" customWidth="1"/>
    <col min="9730" max="9730" width="16.42578125" style="73" bestFit="1" customWidth="1"/>
    <col min="9731" max="9731" width="41.28515625" style="73" customWidth="1"/>
    <col min="9732" max="9740" width="20.7109375" style="73" customWidth="1"/>
    <col min="9741" max="9984" width="9.140625" style="73"/>
    <col min="9985" max="9985" width="20.7109375" style="73" customWidth="1"/>
    <col min="9986" max="9986" width="16.42578125" style="73" bestFit="1" customWidth="1"/>
    <col min="9987" max="9987" width="41.28515625" style="73" customWidth="1"/>
    <col min="9988" max="9996" width="20.7109375" style="73" customWidth="1"/>
    <col min="9997" max="10240" width="9.140625" style="73"/>
    <col min="10241" max="10241" width="20.7109375" style="73" customWidth="1"/>
    <col min="10242" max="10242" width="16.42578125" style="73" bestFit="1" customWidth="1"/>
    <col min="10243" max="10243" width="41.28515625" style="73" customWidth="1"/>
    <col min="10244" max="10252" width="20.7109375" style="73" customWidth="1"/>
    <col min="10253" max="10496" width="9.140625" style="73"/>
    <col min="10497" max="10497" width="20.7109375" style="73" customWidth="1"/>
    <col min="10498" max="10498" width="16.42578125" style="73" bestFit="1" customWidth="1"/>
    <col min="10499" max="10499" width="41.28515625" style="73" customWidth="1"/>
    <col min="10500" max="10508" width="20.7109375" style="73" customWidth="1"/>
    <col min="10509" max="10752" width="9.140625" style="73"/>
    <col min="10753" max="10753" width="20.7109375" style="73" customWidth="1"/>
    <col min="10754" max="10754" width="16.42578125" style="73" bestFit="1" customWidth="1"/>
    <col min="10755" max="10755" width="41.28515625" style="73" customWidth="1"/>
    <col min="10756" max="10764" width="20.7109375" style="73" customWidth="1"/>
    <col min="10765" max="11008" width="9.140625" style="73"/>
    <col min="11009" max="11009" width="20.7109375" style="73" customWidth="1"/>
    <col min="11010" max="11010" width="16.42578125" style="73" bestFit="1" customWidth="1"/>
    <col min="11011" max="11011" width="41.28515625" style="73" customWidth="1"/>
    <col min="11012" max="11020" width="20.7109375" style="73" customWidth="1"/>
    <col min="11021" max="11264" width="9.140625" style="73"/>
    <col min="11265" max="11265" width="20.7109375" style="73" customWidth="1"/>
    <col min="11266" max="11266" width="16.42578125" style="73" bestFit="1" customWidth="1"/>
    <col min="11267" max="11267" width="41.28515625" style="73" customWidth="1"/>
    <col min="11268" max="11276" width="20.7109375" style="73" customWidth="1"/>
    <col min="11277" max="11520" width="9.140625" style="73"/>
    <col min="11521" max="11521" width="20.7109375" style="73" customWidth="1"/>
    <col min="11522" max="11522" width="16.42578125" style="73" bestFit="1" customWidth="1"/>
    <col min="11523" max="11523" width="41.28515625" style="73" customWidth="1"/>
    <col min="11524" max="11532" width="20.7109375" style="73" customWidth="1"/>
    <col min="11533" max="11776" width="9.140625" style="73"/>
    <col min="11777" max="11777" width="20.7109375" style="73" customWidth="1"/>
    <col min="11778" max="11778" width="16.42578125" style="73" bestFit="1" customWidth="1"/>
    <col min="11779" max="11779" width="41.28515625" style="73" customWidth="1"/>
    <col min="11780" max="11788" width="20.7109375" style="73" customWidth="1"/>
    <col min="11789" max="12032" width="9.140625" style="73"/>
    <col min="12033" max="12033" width="20.7109375" style="73" customWidth="1"/>
    <col min="12034" max="12034" width="16.42578125" style="73" bestFit="1" customWidth="1"/>
    <col min="12035" max="12035" width="41.28515625" style="73" customWidth="1"/>
    <col min="12036" max="12044" width="20.7109375" style="73" customWidth="1"/>
    <col min="12045" max="12288" width="9.140625" style="73"/>
    <col min="12289" max="12289" width="20.7109375" style="73" customWidth="1"/>
    <col min="12290" max="12290" width="16.42578125" style="73" bestFit="1" customWidth="1"/>
    <col min="12291" max="12291" width="41.28515625" style="73" customWidth="1"/>
    <col min="12292" max="12300" width="20.7109375" style="73" customWidth="1"/>
    <col min="12301" max="12544" width="9.140625" style="73"/>
    <col min="12545" max="12545" width="20.7109375" style="73" customWidth="1"/>
    <col min="12546" max="12546" width="16.42578125" style="73" bestFit="1" customWidth="1"/>
    <col min="12547" max="12547" width="41.28515625" style="73" customWidth="1"/>
    <col min="12548" max="12556" width="20.7109375" style="73" customWidth="1"/>
    <col min="12557" max="12800" width="9.140625" style="73"/>
    <col min="12801" max="12801" width="20.7109375" style="73" customWidth="1"/>
    <col min="12802" max="12802" width="16.42578125" style="73" bestFit="1" customWidth="1"/>
    <col min="12803" max="12803" width="41.28515625" style="73" customWidth="1"/>
    <col min="12804" max="12812" width="20.7109375" style="73" customWidth="1"/>
    <col min="12813" max="13056" width="9.140625" style="73"/>
    <col min="13057" max="13057" width="20.7109375" style="73" customWidth="1"/>
    <col min="13058" max="13058" width="16.42578125" style="73" bestFit="1" customWidth="1"/>
    <col min="13059" max="13059" width="41.28515625" style="73" customWidth="1"/>
    <col min="13060" max="13068" width="20.7109375" style="73" customWidth="1"/>
    <col min="13069" max="13312" width="9.140625" style="73"/>
    <col min="13313" max="13313" width="20.7109375" style="73" customWidth="1"/>
    <col min="13314" max="13314" width="16.42578125" style="73" bestFit="1" customWidth="1"/>
    <col min="13315" max="13315" width="41.28515625" style="73" customWidth="1"/>
    <col min="13316" max="13324" width="20.7109375" style="73" customWidth="1"/>
    <col min="13325" max="13568" width="9.140625" style="73"/>
    <col min="13569" max="13569" width="20.7109375" style="73" customWidth="1"/>
    <col min="13570" max="13570" width="16.42578125" style="73" bestFit="1" customWidth="1"/>
    <col min="13571" max="13571" width="41.28515625" style="73" customWidth="1"/>
    <col min="13572" max="13580" width="20.7109375" style="73" customWidth="1"/>
    <col min="13581" max="13824" width="9.140625" style="73"/>
    <col min="13825" max="13825" width="20.7109375" style="73" customWidth="1"/>
    <col min="13826" max="13826" width="16.42578125" style="73" bestFit="1" customWidth="1"/>
    <col min="13827" max="13827" width="41.28515625" style="73" customWidth="1"/>
    <col min="13828" max="13836" width="20.7109375" style="73" customWidth="1"/>
    <col min="13837" max="14080" width="9.140625" style="73"/>
    <col min="14081" max="14081" width="20.7109375" style="73" customWidth="1"/>
    <col min="14082" max="14082" width="16.42578125" style="73" bestFit="1" customWidth="1"/>
    <col min="14083" max="14083" width="41.28515625" style="73" customWidth="1"/>
    <col min="14084" max="14092" width="20.7109375" style="73" customWidth="1"/>
    <col min="14093" max="14336" width="9.140625" style="73"/>
    <col min="14337" max="14337" width="20.7109375" style="73" customWidth="1"/>
    <col min="14338" max="14338" width="16.42578125" style="73" bestFit="1" customWidth="1"/>
    <col min="14339" max="14339" width="41.28515625" style="73" customWidth="1"/>
    <col min="14340" max="14348" width="20.7109375" style="73" customWidth="1"/>
    <col min="14349" max="14592" width="9.140625" style="73"/>
    <col min="14593" max="14593" width="20.7109375" style="73" customWidth="1"/>
    <col min="14594" max="14594" width="16.42578125" style="73" bestFit="1" customWidth="1"/>
    <col min="14595" max="14595" width="41.28515625" style="73" customWidth="1"/>
    <col min="14596" max="14604" width="20.7109375" style="73" customWidth="1"/>
    <col min="14605" max="14848" width="9.140625" style="73"/>
    <col min="14849" max="14849" width="20.7109375" style="73" customWidth="1"/>
    <col min="14850" max="14850" width="16.42578125" style="73" bestFit="1" customWidth="1"/>
    <col min="14851" max="14851" width="41.28515625" style="73" customWidth="1"/>
    <col min="14852" max="14860" width="20.7109375" style="73" customWidth="1"/>
    <col min="14861" max="15104" width="9.140625" style="73"/>
    <col min="15105" max="15105" width="20.7109375" style="73" customWidth="1"/>
    <col min="15106" max="15106" width="16.42578125" style="73" bestFit="1" customWidth="1"/>
    <col min="15107" max="15107" width="41.28515625" style="73" customWidth="1"/>
    <col min="15108" max="15116" width="20.7109375" style="73" customWidth="1"/>
    <col min="15117" max="15360" width="9.140625" style="73"/>
    <col min="15361" max="15361" width="20.7109375" style="73" customWidth="1"/>
    <col min="15362" max="15362" width="16.42578125" style="73" bestFit="1" customWidth="1"/>
    <col min="15363" max="15363" width="41.28515625" style="73" customWidth="1"/>
    <col min="15364" max="15372" width="20.7109375" style="73" customWidth="1"/>
    <col min="15373" max="15616" width="9.140625" style="73"/>
    <col min="15617" max="15617" width="20.7109375" style="73" customWidth="1"/>
    <col min="15618" max="15618" width="16.42578125" style="73" bestFit="1" customWidth="1"/>
    <col min="15619" max="15619" width="41.28515625" style="73" customWidth="1"/>
    <col min="15620" max="15628" width="20.7109375" style="73" customWidth="1"/>
    <col min="15629" max="15872" width="9.140625" style="73"/>
    <col min="15873" max="15873" width="20.7109375" style="73" customWidth="1"/>
    <col min="15874" max="15874" width="16.42578125" style="73" bestFit="1" customWidth="1"/>
    <col min="15875" max="15875" width="41.28515625" style="73" customWidth="1"/>
    <col min="15876" max="15884" width="20.7109375" style="73" customWidth="1"/>
    <col min="15885" max="16128" width="9.140625" style="73"/>
    <col min="16129" max="16129" width="20.7109375" style="73" customWidth="1"/>
    <col min="16130" max="16130" width="16.42578125" style="73" bestFit="1" customWidth="1"/>
    <col min="16131" max="16131" width="41.28515625" style="73" customWidth="1"/>
    <col min="16132" max="16140" width="20.7109375" style="73" customWidth="1"/>
    <col min="16141" max="16384" width="9.140625" style="73"/>
  </cols>
  <sheetData>
    <row r="1" spans="2:12" ht="20.25" x14ac:dyDescent="0.3">
      <c r="B1" s="26" t="str">
        <f>[6]Cover!C22</f>
        <v>Endeavour Energy</v>
      </c>
      <c r="C1" s="208"/>
      <c r="D1" s="208"/>
      <c r="E1" s="208"/>
      <c r="F1" s="208"/>
      <c r="G1" s="208"/>
      <c r="H1" s="208"/>
      <c r="I1" s="208"/>
      <c r="J1" s="208"/>
      <c r="K1" s="208"/>
      <c r="L1" s="208"/>
    </row>
    <row r="2" spans="2:12" ht="20.25" x14ac:dyDescent="0.3">
      <c r="B2" s="553" t="s">
        <v>357</v>
      </c>
      <c r="C2" s="553"/>
      <c r="D2" s="554"/>
      <c r="E2" s="554"/>
    </row>
    <row r="3" spans="2:12" ht="20.25" x14ac:dyDescent="0.3">
      <c r="B3" s="317" t="str">
        <f>Cover!C26</f>
        <v>2013-14</v>
      </c>
    </row>
    <row r="4" spans="2:12" ht="12.75" customHeight="1" x14ac:dyDescent="0.3">
      <c r="B4" s="72"/>
    </row>
    <row r="5" spans="2:12" ht="66.75" customHeight="1" x14ac:dyDescent="0.2">
      <c r="B5" s="515" t="s">
        <v>203</v>
      </c>
      <c r="C5" s="516"/>
    </row>
    <row r="6" spans="2:12" ht="12.75" customHeight="1" x14ac:dyDescent="0.3">
      <c r="B6" s="72"/>
    </row>
    <row r="7" spans="2:12" ht="19.5" customHeight="1" x14ac:dyDescent="0.2">
      <c r="B7" s="499" t="s">
        <v>204</v>
      </c>
      <c r="C7" s="499"/>
      <c r="D7" s="499"/>
      <c r="E7" s="499"/>
    </row>
    <row r="8" spans="2:12" ht="12.75" customHeight="1" x14ac:dyDescent="0.3">
      <c r="B8" s="72"/>
    </row>
    <row r="9" spans="2:12" ht="60" customHeight="1" x14ac:dyDescent="0.2">
      <c r="B9" s="214" t="s">
        <v>94</v>
      </c>
      <c r="C9" s="215" t="s">
        <v>95</v>
      </c>
      <c r="D9" s="216" t="s">
        <v>191</v>
      </c>
      <c r="E9" s="216" t="s">
        <v>190</v>
      </c>
      <c r="F9" s="217" t="s">
        <v>194</v>
      </c>
      <c r="G9" s="555" t="s">
        <v>188</v>
      </c>
      <c r="H9" s="556"/>
      <c r="I9" s="557"/>
      <c r="J9" s="218" t="s">
        <v>187</v>
      </c>
      <c r="K9" s="217" t="s">
        <v>186</v>
      </c>
      <c r="L9" s="219" t="s">
        <v>185</v>
      </c>
    </row>
    <row r="10" spans="2:12" x14ac:dyDescent="0.2">
      <c r="B10" s="214"/>
      <c r="C10" s="215"/>
      <c r="D10" s="216"/>
      <c r="E10" s="216"/>
      <c r="F10" s="217"/>
      <c r="G10" s="217" t="s">
        <v>205</v>
      </c>
      <c r="H10" s="217" t="s">
        <v>206</v>
      </c>
      <c r="I10" s="220" t="s">
        <v>207</v>
      </c>
      <c r="J10" s="218" t="s">
        <v>96</v>
      </c>
      <c r="K10" s="217"/>
      <c r="L10" s="219"/>
    </row>
    <row r="11" spans="2:12" x14ac:dyDescent="0.2">
      <c r="B11" s="221"/>
      <c r="C11" s="222" t="s">
        <v>208</v>
      </c>
      <c r="D11" s="35" t="s">
        <v>97</v>
      </c>
      <c r="E11" s="35" t="s">
        <v>97</v>
      </c>
      <c r="F11" s="35" t="s">
        <v>97</v>
      </c>
      <c r="G11" s="35" t="s">
        <v>97</v>
      </c>
      <c r="H11" s="35" t="s">
        <v>97</v>
      </c>
      <c r="I11" s="35"/>
      <c r="J11" s="35" t="s">
        <v>97</v>
      </c>
      <c r="K11" s="35" t="s">
        <v>97</v>
      </c>
      <c r="L11" s="35" t="s">
        <v>97</v>
      </c>
    </row>
    <row r="12" spans="2:12" x14ac:dyDescent="0.2">
      <c r="B12" s="223"/>
      <c r="C12" s="224" t="s">
        <v>209</v>
      </c>
      <c r="D12" s="225">
        <v>26660.229987726249</v>
      </c>
      <c r="E12" s="225"/>
      <c r="F12" s="225">
        <v>26660.229987726249</v>
      </c>
      <c r="G12" s="225">
        <v>23096.506237197449</v>
      </c>
      <c r="H12" s="225">
        <v>26660.229987726249</v>
      </c>
      <c r="I12" s="226">
        <f t="shared" ref="I12:I17" si="0">(H12-G12)/G12</f>
        <v>0.15429709211990431</v>
      </c>
      <c r="J12" s="225">
        <v>0</v>
      </c>
      <c r="K12" s="227"/>
      <c r="L12" s="225">
        <v>0</v>
      </c>
    </row>
    <row r="13" spans="2:12" ht="10.5" customHeight="1" x14ac:dyDescent="0.2">
      <c r="B13" s="223"/>
      <c r="C13" s="228" t="s">
        <v>210</v>
      </c>
      <c r="D13" s="225">
        <v>0</v>
      </c>
      <c r="E13" s="225"/>
      <c r="F13" s="225">
        <v>0</v>
      </c>
      <c r="G13" s="225">
        <v>0</v>
      </c>
      <c r="H13" s="225">
        <v>0</v>
      </c>
      <c r="I13" s="226" t="e">
        <f t="shared" si="0"/>
        <v>#DIV/0!</v>
      </c>
      <c r="J13" s="225">
        <v>0</v>
      </c>
      <c r="K13" s="227"/>
      <c r="L13" s="225">
        <v>0</v>
      </c>
    </row>
    <row r="14" spans="2:12" x14ac:dyDescent="0.2">
      <c r="B14" s="223"/>
      <c r="C14" s="228" t="s">
        <v>211</v>
      </c>
      <c r="D14" s="225">
        <v>51060.68418107766</v>
      </c>
      <c r="E14" s="225"/>
      <c r="F14" s="225">
        <v>51060.68418107766</v>
      </c>
      <c r="G14" s="225">
        <v>83327.682246415861</v>
      </c>
      <c r="H14" s="225">
        <v>51060.68418107766</v>
      </c>
      <c r="I14" s="226">
        <f t="shared" si="0"/>
        <v>-0.38723023604470996</v>
      </c>
      <c r="J14" s="225">
        <v>0</v>
      </c>
      <c r="K14" s="227"/>
      <c r="L14" s="225">
        <v>0</v>
      </c>
    </row>
    <row r="15" spans="2:12" x14ac:dyDescent="0.2">
      <c r="B15" s="223"/>
      <c r="C15" s="228" t="s">
        <v>212</v>
      </c>
      <c r="D15" s="225">
        <v>71140.344112422768</v>
      </c>
      <c r="E15" s="225"/>
      <c r="F15" s="225">
        <v>71140.344112422768</v>
      </c>
      <c r="G15" s="225">
        <v>56424.379438992823</v>
      </c>
      <c r="H15" s="225">
        <v>71140.344112422768</v>
      </c>
      <c r="I15" s="226">
        <f t="shared" si="0"/>
        <v>0.26080862243848235</v>
      </c>
      <c r="J15" s="225">
        <v>0</v>
      </c>
      <c r="K15" s="227"/>
      <c r="L15" s="225">
        <v>0</v>
      </c>
    </row>
    <row r="16" spans="2:12" x14ac:dyDescent="0.2">
      <c r="B16" s="223"/>
      <c r="C16" s="228" t="s">
        <v>213</v>
      </c>
      <c r="D16" s="225">
        <v>40713.82961464746</v>
      </c>
      <c r="E16" s="225"/>
      <c r="F16" s="225">
        <v>40713.82961464746</v>
      </c>
      <c r="G16" s="225">
        <v>40801.694216624288</v>
      </c>
      <c r="H16" s="225">
        <v>40713.82961464746</v>
      </c>
      <c r="I16" s="226">
        <f t="shared" si="0"/>
        <v>-2.1534547440686396E-3</v>
      </c>
      <c r="J16" s="225">
        <v>0</v>
      </c>
      <c r="K16" s="227"/>
      <c r="L16" s="225">
        <v>0</v>
      </c>
    </row>
    <row r="17" spans="2:12" ht="25.5" x14ac:dyDescent="0.2">
      <c r="B17" s="223"/>
      <c r="C17" s="228" t="s">
        <v>214</v>
      </c>
      <c r="D17" s="225">
        <v>25237.89887906305</v>
      </c>
      <c r="E17" s="225"/>
      <c r="F17" s="225">
        <v>25237.89887906305</v>
      </c>
      <c r="G17" s="225">
        <v>10358.863156437159</v>
      </c>
      <c r="H17" s="225">
        <v>25237.89887906305</v>
      </c>
      <c r="I17" s="226">
        <f t="shared" si="0"/>
        <v>1.4363579765391365</v>
      </c>
      <c r="J17" s="225">
        <v>0</v>
      </c>
      <c r="K17" s="227"/>
      <c r="L17" s="225">
        <v>0</v>
      </c>
    </row>
    <row r="18" spans="2:12" x14ac:dyDescent="0.2">
      <c r="B18" s="229"/>
      <c r="C18" s="230" t="s">
        <v>109</v>
      </c>
      <c r="D18" s="231">
        <f t="shared" ref="D18:L18" si="1">SUM(D12:D17)</f>
        <v>214812.98677493719</v>
      </c>
      <c r="E18" s="231">
        <f t="shared" si="1"/>
        <v>0</v>
      </c>
      <c r="F18" s="231">
        <f t="shared" si="1"/>
        <v>214812.98677493719</v>
      </c>
      <c r="G18" s="231">
        <f t="shared" si="1"/>
        <v>214009.12529566756</v>
      </c>
      <c r="H18" s="231">
        <f t="shared" si="1"/>
        <v>214812.98677493719</v>
      </c>
      <c r="I18" s="231"/>
      <c r="J18" s="231">
        <f t="shared" si="1"/>
        <v>0</v>
      </c>
      <c r="K18" s="231">
        <f t="shared" si="1"/>
        <v>0</v>
      </c>
      <c r="L18" s="231">
        <f t="shared" si="1"/>
        <v>0</v>
      </c>
    </row>
    <row r="20" spans="2:12" ht="19.5" x14ac:dyDescent="0.25">
      <c r="B20" s="232" t="s">
        <v>215</v>
      </c>
      <c r="C20" s="233"/>
      <c r="D20" s="233"/>
      <c r="E20" s="234"/>
      <c r="F20" s="234"/>
      <c r="G20" s="234"/>
      <c r="H20" s="234"/>
      <c r="I20" s="234"/>
    </row>
    <row r="21" spans="2:12" ht="19.5" x14ac:dyDescent="0.25">
      <c r="B21" s="232"/>
      <c r="C21" s="233"/>
      <c r="D21" s="233"/>
      <c r="E21" s="234"/>
      <c r="F21" s="234"/>
      <c r="G21" s="234"/>
      <c r="H21" s="234"/>
      <c r="I21" s="234"/>
    </row>
    <row r="22" spans="2:12" x14ac:dyDescent="0.2">
      <c r="B22" s="507" t="s">
        <v>216</v>
      </c>
      <c r="C22" s="558"/>
      <c r="D22" s="508"/>
      <c r="E22" s="235"/>
      <c r="F22" s="236"/>
      <c r="G22" s="236"/>
      <c r="H22" s="236"/>
      <c r="I22" s="236"/>
    </row>
    <row r="24" spans="2:12" x14ac:dyDescent="0.2">
      <c r="B24" s="237" t="s">
        <v>217</v>
      </c>
      <c r="C24" s="559" t="s">
        <v>218</v>
      </c>
      <c r="D24" s="560"/>
      <c r="E24" s="560"/>
      <c r="F24" s="560"/>
      <c r="G24" s="560"/>
      <c r="H24" s="560"/>
      <c r="I24" s="560"/>
    </row>
    <row r="25" spans="2:12" ht="30.75" customHeight="1" x14ac:dyDescent="0.2">
      <c r="B25" s="416" t="s">
        <v>393</v>
      </c>
      <c r="C25" s="562" t="s">
        <v>392</v>
      </c>
      <c r="D25" s="563"/>
      <c r="E25" s="563"/>
      <c r="F25" s="563"/>
      <c r="G25" s="563"/>
      <c r="H25" s="563"/>
      <c r="I25" s="564"/>
    </row>
    <row r="26" spans="2:12" s="308" customFormat="1" ht="45.75" customHeight="1" x14ac:dyDescent="0.2">
      <c r="B26" s="416" t="s">
        <v>209</v>
      </c>
      <c r="C26" s="562" t="s">
        <v>426</v>
      </c>
      <c r="D26" s="563"/>
      <c r="E26" s="563"/>
      <c r="F26" s="563"/>
      <c r="G26" s="563"/>
      <c r="H26" s="563"/>
      <c r="I26" s="564"/>
    </row>
    <row r="27" spans="2:12" ht="39" customHeight="1" x14ac:dyDescent="0.2">
      <c r="B27" s="416" t="s">
        <v>413</v>
      </c>
      <c r="C27" s="562" t="s">
        <v>424</v>
      </c>
      <c r="D27" s="563"/>
      <c r="E27" s="563"/>
      <c r="F27" s="563"/>
      <c r="G27" s="563"/>
      <c r="H27" s="563"/>
      <c r="I27" s="564"/>
    </row>
    <row r="28" spans="2:12" ht="164.25" customHeight="1" x14ac:dyDescent="0.2">
      <c r="B28" s="416" t="s">
        <v>414</v>
      </c>
      <c r="C28" s="562" t="s">
        <v>425</v>
      </c>
      <c r="D28" s="563"/>
      <c r="E28" s="563"/>
      <c r="F28" s="563"/>
      <c r="G28" s="563"/>
      <c r="H28" s="563"/>
      <c r="I28" s="564"/>
    </row>
    <row r="30" spans="2:12" ht="15.75" x14ac:dyDescent="0.2">
      <c r="B30" s="561" t="s">
        <v>219</v>
      </c>
      <c r="C30" s="561"/>
      <c r="D30" s="561"/>
      <c r="E30" s="561"/>
    </row>
    <row r="31" spans="2:12" ht="12.75" customHeight="1" x14ac:dyDescent="0.2">
      <c r="B31" s="238"/>
      <c r="C31" s="238"/>
      <c r="D31" s="238"/>
      <c r="E31" s="238"/>
    </row>
    <row r="32" spans="2:12" ht="27" customHeight="1" x14ac:dyDescent="0.2">
      <c r="B32" s="520" t="s">
        <v>220</v>
      </c>
      <c r="C32" s="521"/>
      <c r="D32" s="521"/>
      <c r="E32" s="522"/>
    </row>
    <row r="33" spans="2:10" ht="12.75" customHeight="1" x14ac:dyDescent="0.2">
      <c r="B33" s="238"/>
      <c r="C33" s="238"/>
      <c r="D33" s="238"/>
      <c r="E33" s="238"/>
    </row>
    <row r="34" spans="2:10" ht="51" x14ac:dyDescent="0.2">
      <c r="B34" s="239" t="s">
        <v>104</v>
      </c>
      <c r="C34" s="215" t="s">
        <v>95</v>
      </c>
      <c r="D34" s="216" t="s">
        <v>191</v>
      </c>
      <c r="E34" s="216" t="s">
        <v>190</v>
      </c>
      <c r="F34" s="217" t="s">
        <v>194</v>
      </c>
    </row>
    <row r="35" spans="2:10" x14ac:dyDescent="0.2">
      <c r="B35" s="214"/>
      <c r="C35" s="215"/>
      <c r="D35" s="216"/>
      <c r="E35" s="35" t="s">
        <v>97</v>
      </c>
      <c r="F35" s="35" t="s">
        <v>97</v>
      </c>
    </row>
    <row r="36" spans="2:10" ht="25.5" x14ac:dyDescent="0.2">
      <c r="B36" s="223"/>
      <c r="C36" s="417" t="s">
        <v>394</v>
      </c>
      <c r="D36" s="225">
        <v>25205.790362977245</v>
      </c>
      <c r="E36" s="225">
        <v>0</v>
      </c>
      <c r="F36" s="225">
        <v>25205.790362977245</v>
      </c>
    </row>
    <row r="37" spans="2:10" x14ac:dyDescent="0.2">
      <c r="B37" s="223"/>
      <c r="C37" s="225"/>
      <c r="D37" s="225"/>
      <c r="E37" s="225"/>
      <c r="F37" s="225"/>
    </row>
    <row r="38" spans="2:10" x14ac:dyDescent="0.2">
      <c r="B38" s="223"/>
      <c r="C38" s="225"/>
      <c r="D38" s="225"/>
      <c r="E38" s="225"/>
      <c r="F38" s="225"/>
    </row>
    <row r="39" spans="2:10" x14ac:dyDescent="0.2">
      <c r="B39" s="223"/>
      <c r="C39" s="225"/>
      <c r="D39" s="225"/>
      <c r="E39" s="225"/>
      <c r="F39" s="225"/>
    </row>
    <row r="40" spans="2:10" x14ac:dyDescent="0.2">
      <c r="B40" s="223"/>
      <c r="C40" s="225"/>
      <c r="D40" s="225"/>
      <c r="E40" s="225"/>
      <c r="F40" s="225"/>
    </row>
    <row r="41" spans="2:10" x14ac:dyDescent="0.2">
      <c r="B41" s="223"/>
      <c r="C41" s="225"/>
      <c r="D41" s="225"/>
      <c r="E41" s="225"/>
      <c r="F41" s="225"/>
    </row>
    <row r="43" spans="2:10" ht="15.75" x14ac:dyDescent="0.25">
      <c r="B43" s="232" t="s">
        <v>221</v>
      </c>
      <c r="E43" s="240"/>
      <c r="G43" s="241"/>
    </row>
    <row r="44" spans="2:10" ht="15.75" x14ac:dyDescent="0.25">
      <c r="B44" s="232"/>
      <c r="E44" s="240"/>
      <c r="G44" s="241"/>
    </row>
    <row r="45" spans="2:10" ht="24.75" customHeight="1" x14ac:dyDescent="0.2">
      <c r="B45" s="520" t="s">
        <v>220</v>
      </c>
      <c r="C45" s="521"/>
      <c r="D45" s="521"/>
      <c r="E45" s="522"/>
      <c r="G45" s="241"/>
    </row>
    <row r="47" spans="2:10" s="384" customFormat="1" ht="30.75" customHeight="1" x14ac:dyDescent="0.2">
      <c r="B47" s="385" t="s">
        <v>222</v>
      </c>
      <c r="C47" s="550" t="s">
        <v>223</v>
      </c>
      <c r="D47" s="550"/>
      <c r="E47" s="550"/>
      <c r="F47" s="550"/>
      <c r="G47" s="551" t="s">
        <v>319</v>
      </c>
      <c r="H47" s="550"/>
      <c r="I47" s="550"/>
      <c r="J47" s="552"/>
    </row>
    <row r="48" spans="2:10" x14ac:dyDescent="0.2">
      <c r="B48" s="242"/>
      <c r="C48" s="545" t="s">
        <v>395</v>
      </c>
      <c r="D48" s="545"/>
      <c r="E48" s="545"/>
      <c r="F48" s="545"/>
      <c r="G48" s="545"/>
      <c r="H48" s="545"/>
      <c r="I48" s="545"/>
      <c r="J48" s="546"/>
    </row>
    <row r="49" spans="2:10" x14ac:dyDescent="0.2">
      <c r="B49" s="242"/>
      <c r="C49" s="545"/>
      <c r="D49" s="545"/>
      <c r="E49" s="545"/>
      <c r="F49" s="545"/>
      <c r="G49" s="545"/>
      <c r="H49" s="545"/>
      <c r="I49" s="545"/>
      <c r="J49" s="546"/>
    </row>
    <row r="50" spans="2:10" x14ac:dyDescent="0.2">
      <c r="B50" s="242"/>
      <c r="C50" s="545"/>
      <c r="D50" s="545"/>
      <c r="E50" s="545"/>
      <c r="F50" s="545"/>
      <c r="G50" s="545"/>
      <c r="H50" s="545"/>
      <c r="I50" s="545"/>
      <c r="J50" s="546"/>
    </row>
    <row r="51" spans="2:10" x14ac:dyDescent="0.2">
      <c r="B51" s="242"/>
      <c r="C51" s="545"/>
      <c r="D51" s="545"/>
      <c r="E51" s="545"/>
      <c r="F51" s="545"/>
      <c r="G51" s="545"/>
      <c r="H51" s="545"/>
      <c r="I51" s="545"/>
      <c r="J51" s="546"/>
    </row>
    <row r="52" spans="2:10" x14ac:dyDescent="0.2">
      <c r="B52" s="243"/>
      <c r="C52" s="547" t="s">
        <v>224</v>
      </c>
      <c r="D52" s="548"/>
      <c r="E52" s="548"/>
      <c r="F52" s="548"/>
      <c r="G52" s="549">
        <f>SUM(G48:I51)</f>
        <v>0</v>
      </c>
      <c r="H52" s="549"/>
      <c r="I52" s="549"/>
      <c r="J52" s="546"/>
    </row>
  </sheetData>
  <mergeCells count="25">
    <mergeCell ref="B45:E45"/>
    <mergeCell ref="B2:E2"/>
    <mergeCell ref="B5:C5"/>
    <mergeCell ref="B7:E7"/>
    <mergeCell ref="G9:I9"/>
    <mergeCell ref="B22:D22"/>
    <mergeCell ref="C24:I24"/>
    <mergeCell ref="B30:E30"/>
    <mergeCell ref="B32:E32"/>
    <mergeCell ref="C25:I25"/>
    <mergeCell ref="C27:I27"/>
    <mergeCell ref="C28:I28"/>
    <mergeCell ref="C26:I26"/>
    <mergeCell ref="C47:F47"/>
    <mergeCell ref="G47:J47"/>
    <mergeCell ref="C48:F48"/>
    <mergeCell ref="G48:J48"/>
    <mergeCell ref="C49:F49"/>
    <mergeCell ref="G49:J49"/>
    <mergeCell ref="C50:F50"/>
    <mergeCell ref="G50:J50"/>
    <mergeCell ref="C51:F51"/>
    <mergeCell ref="G51:J51"/>
    <mergeCell ref="C52:F52"/>
    <mergeCell ref="G52:J52"/>
  </mergeCells>
  <pageMargins left="0.35433070866141736" right="0.35433070866141736" top="0.59055118110236227" bottom="0.59055118110236227" header="0.51181102362204722" footer="0.11811023622047245"/>
  <pageSetup paperSize="9" scale="71" fitToHeight="100" orientation="landscape" r:id="rId1"/>
  <headerFooter scaleWithDoc="0" alignWithMargins="0">
    <oddFooter>&amp;L&amp;8&amp;D&amp;C&amp;8&amp; Template: &amp;A
&amp;F&amp;R&amp;8&amp;P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84"/>
  <sheetViews>
    <sheetView view="pageBreakPreview" topLeftCell="A13" zoomScale="75" zoomScaleNormal="100" zoomScaleSheetLayoutView="75" workbookViewId="0">
      <selection activeCell="C30" sqref="C30:F30"/>
    </sheetView>
  </sheetViews>
  <sheetFormatPr defaultRowHeight="12.75" x14ac:dyDescent="0.2"/>
  <cols>
    <col min="1" max="1" width="12" style="73" customWidth="1"/>
    <col min="2" max="2" width="16.42578125" style="73" bestFit="1" customWidth="1"/>
    <col min="3" max="3" width="49.7109375" style="73" bestFit="1" customWidth="1"/>
    <col min="4" max="14" width="15.7109375" style="73" customWidth="1"/>
    <col min="15" max="15" width="15.28515625" style="73" customWidth="1"/>
    <col min="16" max="16" width="15.140625" style="73" customWidth="1"/>
    <col min="17" max="17" width="16.42578125" style="73" customWidth="1"/>
    <col min="18" max="18" width="13.28515625" style="73" customWidth="1"/>
    <col min="19" max="256" width="9.140625" style="73"/>
    <col min="257" max="257" width="12" style="73" customWidth="1"/>
    <col min="258" max="258" width="16.42578125" style="73" bestFit="1" customWidth="1"/>
    <col min="259" max="259" width="49.7109375" style="73" bestFit="1" customWidth="1"/>
    <col min="260" max="270" width="20.7109375" style="73" customWidth="1"/>
    <col min="271" max="271" width="15.28515625" style="73" customWidth="1"/>
    <col min="272" max="272" width="15.140625" style="73" customWidth="1"/>
    <col min="273" max="273" width="16.42578125" style="73" customWidth="1"/>
    <col min="274" max="274" width="13.28515625" style="73" customWidth="1"/>
    <col min="275" max="512" width="9.140625" style="73"/>
    <col min="513" max="513" width="12" style="73" customWidth="1"/>
    <col min="514" max="514" width="16.42578125" style="73" bestFit="1" customWidth="1"/>
    <col min="515" max="515" width="49.7109375" style="73" bestFit="1" customWidth="1"/>
    <col min="516" max="526" width="20.7109375" style="73" customWidth="1"/>
    <col min="527" max="527" width="15.28515625" style="73" customWidth="1"/>
    <col min="528" max="528" width="15.140625" style="73" customWidth="1"/>
    <col min="529" max="529" width="16.42578125" style="73" customWidth="1"/>
    <col min="530" max="530" width="13.28515625" style="73" customWidth="1"/>
    <col min="531" max="768" width="9.140625" style="73"/>
    <col min="769" max="769" width="12" style="73" customWidth="1"/>
    <col min="770" max="770" width="16.42578125" style="73" bestFit="1" customWidth="1"/>
    <col min="771" max="771" width="49.7109375" style="73" bestFit="1" customWidth="1"/>
    <col min="772" max="782" width="20.7109375" style="73" customWidth="1"/>
    <col min="783" max="783" width="15.28515625" style="73" customWidth="1"/>
    <col min="784" max="784" width="15.140625" style="73" customWidth="1"/>
    <col min="785" max="785" width="16.42578125" style="73" customWidth="1"/>
    <col min="786" max="786" width="13.28515625" style="73" customWidth="1"/>
    <col min="787" max="1024" width="9.140625" style="73"/>
    <col min="1025" max="1025" width="12" style="73" customWidth="1"/>
    <col min="1026" max="1026" width="16.42578125" style="73" bestFit="1" customWidth="1"/>
    <col min="1027" max="1027" width="49.7109375" style="73" bestFit="1" customWidth="1"/>
    <col min="1028" max="1038" width="20.7109375" style="73" customWidth="1"/>
    <col min="1039" max="1039" width="15.28515625" style="73" customWidth="1"/>
    <col min="1040" max="1040" width="15.140625" style="73" customWidth="1"/>
    <col min="1041" max="1041" width="16.42578125" style="73" customWidth="1"/>
    <col min="1042" max="1042" width="13.28515625" style="73" customWidth="1"/>
    <col min="1043" max="1280" width="9.140625" style="73"/>
    <col min="1281" max="1281" width="12" style="73" customWidth="1"/>
    <col min="1282" max="1282" width="16.42578125" style="73" bestFit="1" customWidth="1"/>
    <col min="1283" max="1283" width="49.7109375" style="73" bestFit="1" customWidth="1"/>
    <col min="1284" max="1294" width="20.7109375" style="73" customWidth="1"/>
    <col min="1295" max="1295" width="15.28515625" style="73" customWidth="1"/>
    <col min="1296" max="1296" width="15.140625" style="73" customWidth="1"/>
    <col min="1297" max="1297" width="16.42578125" style="73" customWidth="1"/>
    <col min="1298" max="1298" width="13.28515625" style="73" customWidth="1"/>
    <col min="1299" max="1536" width="9.140625" style="73"/>
    <col min="1537" max="1537" width="12" style="73" customWidth="1"/>
    <col min="1538" max="1538" width="16.42578125" style="73" bestFit="1" customWidth="1"/>
    <col min="1539" max="1539" width="49.7109375" style="73" bestFit="1" customWidth="1"/>
    <col min="1540" max="1550" width="20.7109375" style="73" customWidth="1"/>
    <col min="1551" max="1551" width="15.28515625" style="73" customWidth="1"/>
    <col min="1552" max="1552" width="15.140625" style="73" customWidth="1"/>
    <col min="1553" max="1553" width="16.42578125" style="73" customWidth="1"/>
    <col min="1554" max="1554" width="13.28515625" style="73" customWidth="1"/>
    <col min="1555" max="1792" width="9.140625" style="73"/>
    <col min="1793" max="1793" width="12" style="73" customWidth="1"/>
    <col min="1794" max="1794" width="16.42578125" style="73" bestFit="1" customWidth="1"/>
    <col min="1795" max="1795" width="49.7109375" style="73" bestFit="1" customWidth="1"/>
    <col min="1796" max="1806" width="20.7109375" style="73" customWidth="1"/>
    <col min="1807" max="1807" width="15.28515625" style="73" customWidth="1"/>
    <col min="1808" max="1808" width="15.140625" style="73" customWidth="1"/>
    <col min="1809" max="1809" width="16.42578125" style="73" customWidth="1"/>
    <col min="1810" max="1810" width="13.28515625" style="73" customWidth="1"/>
    <col min="1811" max="2048" width="9.140625" style="73"/>
    <col min="2049" max="2049" width="12" style="73" customWidth="1"/>
    <col min="2050" max="2050" width="16.42578125" style="73" bestFit="1" customWidth="1"/>
    <col min="2051" max="2051" width="49.7109375" style="73" bestFit="1" customWidth="1"/>
    <col min="2052" max="2062" width="20.7109375" style="73" customWidth="1"/>
    <col min="2063" max="2063" width="15.28515625" style="73" customWidth="1"/>
    <col min="2064" max="2064" width="15.140625" style="73" customWidth="1"/>
    <col min="2065" max="2065" width="16.42578125" style="73" customWidth="1"/>
    <col min="2066" max="2066" width="13.28515625" style="73" customWidth="1"/>
    <col min="2067" max="2304" width="9.140625" style="73"/>
    <col min="2305" max="2305" width="12" style="73" customWidth="1"/>
    <col min="2306" max="2306" width="16.42578125" style="73" bestFit="1" customWidth="1"/>
    <col min="2307" max="2307" width="49.7109375" style="73" bestFit="1" customWidth="1"/>
    <col min="2308" max="2318" width="20.7109375" style="73" customWidth="1"/>
    <col min="2319" max="2319" width="15.28515625" style="73" customWidth="1"/>
    <col min="2320" max="2320" width="15.140625" style="73" customWidth="1"/>
    <col min="2321" max="2321" width="16.42578125" style="73" customWidth="1"/>
    <col min="2322" max="2322" width="13.28515625" style="73" customWidth="1"/>
    <col min="2323" max="2560" width="9.140625" style="73"/>
    <col min="2561" max="2561" width="12" style="73" customWidth="1"/>
    <col min="2562" max="2562" width="16.42578125" style="73" bestFit="1" customWidth="1"/>
    <col min="2563" max="2563" width="49.7109375" style="73" bestFit="1" customWidth="1"/>
    <col min="2564" max="2574" width="20.7109375" style="73" customWidth="1"/>
    <col min="2575" max="2575" width="15.28515625" style="73" customWidth="1"/>
    <col min="2576" max="2576" width="15.140625" style="73" customWidth="1"/>
    <col min="2577" max="2577" width="16.42578125" style="73" customWidth="1"/>
    <col min="2578" max="2578" width="13.28515625" style="73" customWidth="1"/>
    <col min="2579" max="2816" width="9.140625" style="73"/>
    <col min="2817" max="2817" width="12" style="73" customWidth="1"/>
    <col min="2818" max="2818" width="16.42578125" style="73" bestFit="1" customWidth="1"/>
    <col min="2819" max="2819" width="49.7109375" style="73" bestFit="1" customWidth="1"/>
    <col min="2820" max="2830" width="20.7109375" style="73" customWidth="1"/>
    <col min="2831" max="2831" width="15.28515625" style="73" customWidth="1"/>
    <col min="2832" max="2832" width="15.140625" style="73" customWidth="1"/>
    <col min="2833" max="2833" width="16.42578125" style="73" customWidth="1"/>
    <col min="2834" max="2834" width="13.28515625" style="73" customWidth="1"/>
    <col min="2835" max="3072" width="9.140625" style="73"/>
    <col min="3073" max="3073" width="12" style="73" customWidth="1"/>
    <col min="3074" max="3074" width="16.42578125" style="73" bestFit="1" customWidth="1"/>
    <col min="3075" max="3075" width="49.7109375" style="73" bestFit="1" customWidth="1"/>
    <col min="3076" max="3086" width="20.7109375" style="73" customWidth="1"/>
    <col min="3087" max="3087" width="15.28515625" style="73" customWidth="1"/>
    <col min="3088" max="3088" width="15.140625" style="73" customWidth="1"/>
    <col min="3089" max="3089" width="16.42578125" style="73" customWidth="1"/>
    <col min="3090" max="3090" width="13.28515625" style="73" customWidth="1"/>
    <col min="3091" max="3328" width="9.140625" style="73"/>
    <col min="3329" max="3329" width="12" style="73" customWidth="1"/>
    <col min="3330" max="3330" width="16.42578125" style="73" bestFit="1" customWidth="1"/>
    <col min="3331" max="3331" width="49.7109375" style="73" bestFit="1" customWidth="1"/>
    <col min="3332" max="3342" width="20.7109375" style="73" customWidth="1"/>
    <col min="3343" max="3343" width="15.28515625" style="73" customWidth="1"/>
    <col min="3344" max="3344" width="15.140625" style="73" customWidth="1"/>
    <col min="3345" max="3345" width="16.42578125" style="73" customWidth="1"/>
    <col min="3346" max="3346" width="13.28515625" style="73" customWidth="1"/>
    <col min="3347" max="3584" width="9.140625" style="73"/>
    <col min="3585" max="3585" width="12" style="73" customWidth="1"/>
    <col min="3586" max="3586" width="16.42578125" style="73" bestFit="1" customWidth="1"/>
    <col min="3587" max="3587" width="49.7109375" style="73" bestFit="1" customWidth="1"/>
    <col min="3588" max="3598" width="20.7109375" style="73" customWidth="1"/>
    <col min="3599" max="3599" width="15.28515625" style="73" customWidth="1"/>
    <col min="3600" max="3600" width="15.140625" style="73" customWidth="1"/>
    <col min="3601" max="3601" width="16.42578125" style="73" customWidth="1"/>
    <col min="3602" max="3602" width="13.28515625" style="73" customWidth="1"/>
    <col min="3603" max="3840" width="9.140625" style="73"/>
    <col min="3841" max="3841" width="12" style="73" customWidth="1"/>
    <col min="3842" max="3842" width="16.42578125" style="73" bestFit="1" customWidth="1"/>
    <col min="3843" max="3843" width="49.7109375" style="73" bestFit="1" customWidth="1"/>
    <col min="3844" max="3854" width="20.7109375" style="73" customWidth="1"/>
    <col min="3855" max="3855" width="15.28515625" style="73" customWidth="1"/>
    <col min="3856" max="3856" width="15.140625" style="73" customWidth="1"/>
    <col min="3857" max="3857" width="16.42578125" style="73" customWidth="1"/>
    <col min="3858" max="3858" width="13.28515625" style="73" customWidth="1"/>
    <col min="3859" max="4096" width="9.140625" style="73"/>
    <col min="4097" max="4097" width="12" style="73" customWidth="1"/>
    <col min="4098" max="4098" width="16.42578125" style="73" bestFit="1" customWidth="1"/>
    <col min="4099" max="4099" width="49.7109375" style="73" bestFit="1" customWidth="1"/>
    <col min="4100" max="4110" width="20.7109375" style="73" customWidth="1"/>
    <col min="4111" max="4111" width="15.28515625" style="73" customWidth="1"/>
    <col min="4112" max="4112" width="15.140625" style="73" customWidth="1"/>
    <col min="4113" max="4113" width="16.42578125" style="73" customWidth="1"/>
    <col min="4114" max="4114" width="13.28515625" style="73" customWidth="1"/>
    <col min="4115" max="4352" width="9.140625" style="73"/>
    <col min="4353" max="4353" width="12" style="73" customWidth="1"/>
    <col min="4354" max="4354" width="16.42578125" style="73" bestFit="1" customWidth="1"/>
    <col min="4355" max="4355" width="49.7109375" style="73" bestFit="1" customWidth="1"/>
    <col min="4356" max="4366" width="20.7109375" style="73" customWidth="1"/>
    <col min="4367" max="4367" width="15.28515625" style="73" customWidth="1"/>
    <col min="4368" max="4368" width="15.140625" style="73" customWidth="1"/>
    <col min="4369" max="4369" width="16.42578125" style="73" customWidth="1"/>
    <col min="4370" max="4370" width="13.28515625" style="73" customWidth="1"/>
    <col min="4371" max="4608" width="9.140625" style="73"/>
    <col min="4609" max="4609" width="12" style="73" customWidth="1"/>
    <col min="4610" max="4610" width="16.42578125" style="73" bestFit="1" customWidth="1"/>
    <col min="4611" max="4611" width="49.7109375" style="73" bestFit="1" customWidth="1"/>
    <col min="4612" max="4622" width="20.7109375" style="73" customWidth="1"/>
    <col min="4623" max="4623" width="15.28515625" style="73" customWidth="1"/>
    <col min="4624" max="4624" width="15.140625" style="73" customWidth="1"/>
    <col min="4625" max="4625" width="16.42578125" style="73" customWidth="1"/>
    <col min="4626" max="4626" width="13.28515625" style="73" customWidth="1"/>
    <col min="4627" max="4864" width="9.140625" style="73"/>
    <col min="4865" max="4865" width="12" style="73" customWidth="1"/>
    <col min="4866" max="4866" width="16.42578125" style="73" bestFit="1" customWidth="1"/>
    <col min="4867" max="4867" width="49.7109375" style="73" bestFit="1" customWidth="1"/>
    <col min="4868" max="4878" width="20.7109375" style="73" customWidth="1"/>
    <col min="4879" max="4879" width="15.28515625" style="73" customWidth="1"/>
    <col min="4880" max="4880" width="15.140625" style="73" customWidth="1"/>
    <col min="4881" max="4881" width="16.42578125" style="73" customWidth="1"/>
    <col min="4882" max="4882" width="13.28515625" style="73" customWidth="1"/>
    <col min="4883" max="5120" width="9.140625" style="73"/>
    <col min="5121" max="5121" width="12" style="73" customWidth="1"/>
    <col min="5122" max="5122" width="16.42578125" style="73" bestFit="1" customWidth="1"/>
    <col min="5123" max="5123" width="49.7109375" style="73" bestFit="1" customWidth="1"/>
    <col min="5124" max="5134" width="20.7109375" style="73" customWidth="1"/>
    <col min="5135" max="5135" width="15.28515625" style="73" customWidth="1"/>
    <col min="5136" max="5136" width="15.140625" style="73" customWidth="1"/>
    <col min="5137" max="5137" width="16.42578125" style="73" customWidth="1"/>
    <col min="5138" max="5138" width="13.28515625" style="73" customWidth="1"/>
    <col min="5139" max="5376" width="9.140625" style="73"/>
    <col min="5377" max="5377" width="12" style="73" customWidth="1"/>
    <col min="5378" max="5378" width="16.42578125" style="73" bestFit="1" customWidth="1"/>
    <col min="5379" max="5379" width="49.7109375" style="73" bestFit="1" customWidth="1"/>
    <col min="5380" max="5390" width="20.7109375" style="73" customWidth="1"/>
    <col min="5391" max="5391" width="15.28515625" style="73" customWidth="1"/>
    <col min="5392" max="5392" width="15.140625" style="73" customWidth="1"/>
    <col min="5393" max="5393" width="16.42578125" style="73" customWidth="1"/>
    <col min="5394" max="5394" width="13.28515625" style="73" customWidth="1"/>
    <col min="5395" max="5632" width="9.140625" style="73"/>
    <col min="5633" max="5633" width="12" style="73" customWidth="1"/>
    <col min="5634" max="5634" width="16.42578125" style="73" bestFit="1" customWidth="1"/>
    <col min="5635" max="5635" width="49.7109375" style="73" bestFit="1" customWidth="1"/>
    <col min="5636" max="5646" width="20.7109375" style="73" customWidth="1"/>
    <col min="5647" max="5647" width="15.28515625" style="73" customWidth="1"/>
    <col min="5648" max="5648" width="15.140625" style="73" customWidth="1"/>
    <col min="5649" max="5649" width="16.42578125" style="73" customWidth="1"/>
    <col min="5650" max="5650" width="13.28515625" style="73" customWidth="1"/>
    <col min="5651" max="5888" width="9.140625" style="73"/>
    <col min="5889" max="5889" width="12" style="73" customWidth="1"/>
    <col min="5890" max="5890" width="16.42578125" style="73" bestFit="1" customWidth="1"/>
    <col min="5891" max="5891" width="49.7109375" style="73" bestFit="1" customWidth="1"/>
    <col min="5892" max="5902" width="20.7109375" style="73" customWidth="1"/>
    <col min="5903" max="5903" width="15.28515625" style="73" customWidth="1"/>
    <col min="5904" max="5904" width="15.140625" style="73" customWidth="1"/>
    <col min="5905" max="5905" width="16.42578125" style="73" customWidth="1"/>
    <col min="5906" max="5906" width="13.28515625" style="73" customWidth="1"/>
    <col min="5907" max="6144" width="9.140625" style="73"/>
    <col min="6145" max="6145" width="12" style="73" customWidth="1"/>
    <col min="6146" max="6146" width="16.42578125" style="73" bestFit="1" customWidth="1"/>
    <col min="6147" max="6147" width="49.7109375" style="73" bestFit="1" customWidth="1"/>
    <col min="6148" max="6158" width="20.7109375" style="73" customWidth="1"/>
    <col min="6159" max="6159" width="15.28515625" style="73" customWidth="1"/>
    <col min="6160" max="6160" width="15.140625" style="73" customWidth="1"/>
    <col min="6161" max="6161" width="16.42578125" style="73" customWidth="1"/>
    <col min="6162" max="6162" width="13.28515625" style="73" customWidth="1"/>
    <col min="6163" max="6400" width="9.140625" style="73"/>
    <col min="6401" max="6401" width="12" style="73" customWidth="1"/>
    <col min="6402" max="6402" width="16.42578125" style="73" bestFit="1" customWidth="1"/>
    <col min="6403" max="6403" width="49.7109375" style="73" bestFit="1" customWidth="1"/>
    <col min="6404" max="6414" width="20.7109375" style="73" customWidth="1"/>
    <col min="6415" max="6415" width="15.28515625" style="73" customWidth="1"/>
    <col min="6416" max="6416" width="15.140625" style="73" customWidth="1"/>
    <col min="6417" max="6417" width="16.42578125" style="73" customWidth="1"/>
    <col min="6418" max="6418" width="13.28515625" style="73" customWidth="1"/>
    <col min="6419" max="6656" width="9.140625" style="73"/>
    <col min="6657" max="6657" width="12" style="73" customWidth="1"/>
    <col min="6658" max="6658" width="16.42578125" style="73" bestFit="1" customWidth="1"/>
    <col min="6659" max="6659" width="49.7109375" style="73" bestFit="1" customWidth="1"/>
    <col min="6660" max="6670" width="20.7109375" style="73" customWidth="1"/>
    <col min="6671" max="6671" width="15.28515625" style="73" customWidth="1"/>
    <col min="6672" max="6672" width="15.140625" style="73" customWidth="1"/>
    <col min="6673" max="6673" width="16.42578125" style="73" customWidth="1"/>
    <col min="6674" max="6674" width="13.28515625" style="73" customWidth="1"/>
    <col min="6675" max="6912" width="9.140625" style="73"/>
    <col min="6913" max="6913" width="12" style="73" customWidth="1"/>
    <col min="6914" max="6914" width="16.42578125" style="73" bestFit="1" customWidth="1"/>
    <col min="6915" max="6915" width="49.7109375" style="73" bestFit="1" customWidth="1"/>
    <col min="6916" max="6926" width="20.7109375" style="73" customWidth="1"/>
    <col min="6927" max="6927" width="15.28515625" style="73" customWidth="1"/>
    <col min="6928" max="6928" width="15.140625" style="73" customWidth="1"/>
    <col min="6929" max="6929" width="16.42578125" style="73" customWidth="1"/>
    <col min="6930" max="6930" width="13.28515625" style="73" customWidth="1"/>
    <col min="6931" max="7168" width="9.140625" style="73"/>
    <col min="7169" max="7169" width="12" style="73" customWidth="1"/>
    <col min="7170" max="7170" width="16.42578125" style="73" bestFit="1" customWidth="1"/>
    <col min="7171" max="7171" width="49.7109375" style="73" bestFit="1" customWidth="1"/>
    <col min="7172" max="7182" width="20.7109375" style="73" customWidth="1"/>
    <col min="7183" max="7183" width="15.28515625" style="73" customWidth="1"/>
    <col min="7184" max="7184" width="15.140625" style="73" customWidth="1"/>
    <col min="7185" max="7185" width="16.42578125" style="73" customWidth="1"/>
    <col min="7186" max="7186" width="13.28515625" style="73" customWidth="1"/>
    <col min="7187" max="7424" width="9.140625" style="73"/>
    <col min="7425" max="7425" width="12" style="73" customWidth="1"/>
    <col min="7426" max="7426" width="16.42578125" style="73" bestFit="1" customWidth="1"/>
    <col min="7427" max="7427" width="49.7109375" style="73" bestFit="1" customWidth="1"/>
    <col min="7428" max="7438" width="20.7109375" style="73" customWidth="1"/>
    <col min="7439" max="7439" width="15.28515625" style="73" customWidth="1"/>
    <col min="7440" max="7440" width="15.140625" style="73" customWidth="1"/>
    <col min="7441" max="7441" width="16.42578125" style="73" customWidth="1"/>
    <col min="7442" max="7442" width="13.28515625" style="73" customWidth="1"/>
    <col min="7443" max="7680" width="9.140625" style="73"/>
    <col min="7681" max="7681" width="12" style="73" customWidth="1"/>
    <col min="7682" max="7682" width="16.42578125" style="73" bestFit="1" customWidth="1"/>
    <col min="7683" max="7683" width="49.7109375" style="73" bestFit="1" customWidth="1"/>
    <col min="7684" max="7694" width="20.7109375" style="73" customWidth="1"/>
    <col min="7695" max="7695" width="15.28515625" style="73" customWidth="1"/>
    <col min="7696" max="7696" width="15.140625" style="73" customWidth="1"/>
    <col min="7697" max="7697" width="16.42578125" style="73" customWidth="1"/>
    <col min="7698" max="7698" width="13.28515625" style="73" customWidth="1"/>
    <col min="7699" max="7936" width="9.140625" style="73"/>
    <col min="7937" max="7937" width="12" style="73" customWidth="1"/>
    <col min="7938" max="7938" width="16.42578125" style="73" bestFit="1" customWidth="1"/>
    <col min="7939" max="7939" width="49.7109375" style="73" bestFit="1" customWidth="1"/>
    <col min="7940" max="7950" width="20.7109375" style="73" customWidth="1"/>
    <col min="7951" max="7951" width="15.28515625" style="73" customWidth="1"/>
    <col min="7952" max="7952" width="15.140625" style="73" customWidth="1"/>
    <col min="7953" max="7953" width="16.42578125" style="73" customWidth="1"/>
    <col min="7954" max="7954" width="13.28515625" style="73" customWidth="1"/>
    <col min="7955" max="8192" width="9.140625" style="73"/>
    <col min="8193" max="8193" width="12" style="73" customWidth="1"/>
    <col min="8194" max="8194" width="16.42578125" style="73" bestFit="1" customWidth="1"/>
    <col min="8195" max="8195" width="49.7109375" style="73" bestFit="1" customWidth="1"/>
    <col min="8196" max="8206" width="20.7109375" style="73" customWidth="1"/>
    <col min="8207" max="8207" width="15.28515625" style="73" customWidth="1"/>
    <col min="8208" max="8208" width="15.140625" style="73" customWidth="1"/>
    <col min="8209" max="8209" width="16.42578125" style="73" customWidth="1"/>
    <col min="8210" max="8210" width="13.28515625" style="73" customWidth="1"/>
    <col min="8211" max="8448" width="9.140625" style="73"/>
    <col min="8449" max="8449" width="12" style="73" customWidth="1"/>
    <col min="8450" max="8450" width="16.42578125" style="73" bestFit="1" customWidth="1"/>
    <col min="8451" max="8451" width="49.7109375" style="73" bestFit="1" customWidth="1"/>
    <col min="8452" max="8462" width="20.7109375" style="73" customWidth="1"/>
    <col min="8463" max="8463" width="15.28515625" style="73" customWidth="1"/>
    <col min="8464" max="8464" width="15.140625" style="73" customWidth="1"/>
    <col min="8465" max="8465" width="16.42578125" style="73" customWidth="1"/>
    <col min="8466" max="8466" width="13.28515625" style="73" customWidth="1"/>
    <col min="8467" max="8704" width="9.140625" style="73"/>
    <col min="8705" max="8705" width="12" style="73" customWidth="1"/>
    <col min="8706" max="8706" width="16.42578125" style="73" bestFit="1" customWidth="1"/>
    <col min="8707" max="8707" width="49.7109375" style="73" bestFit="1" customWidth="1"/>
    <col min="8708" max="8718" width="20.7109375" style="73" customWidth="1"/>
    <col min="8719" max="8719" width="15.28515625" style="73" customWidth="1"/>
    <col min="8720" max="8720" width="15.140625" style="73" customWidth="1"/>
    <col min="8721" max="8721" width="16.42578125" style="73" customWidth="1"/>
    <col min="8722" max="8722" width="13.28515625" style="73" customWidth="1"/>
    <col min="8723" max="8960" width="9.140625" style="73"/>
    <col min="8961" max="8961" width="12" style="73" customWidth="1"/>
    <col min="8962" max="8962" width="16.42578125" style="73" bestFit="1" customWidth="1"/>
    <col min="8963" max="8963" width="49.7109375" style="73" bestFit="1" customWidth="1"/>
    <col min="8964" max="8974" width="20.7109375" style="73" customWidth="1"/>
    <col min="8975" max="8975" width="15.28515625" style="73" customWidth="1"/>
    <col min="8976" max="8976" width="15.140625" style="73" customWidth="1"/>
    <col min="8977" max="8977" width="16.42578125" style="73" customWidth="1"/>
    <col min="8978" max="8978" width="13.28515625" style="73" customWidth="1"/>
    <col min="8979" max="9216" width="9.140625" style="73"/>
    <col min="9217" max="9217" width="12" style="73" customWidth="1"/>
    <col min="9218" max="9218" width="16.42578125" style="73" bestFit="1" customWidth="1"/>
    <col min="9219" max="9219" width="49.7109375" style="73" bestFit="1" customWidth="1"/>
    <col min="9220" max="9230" width="20.7109375" style="73" customWidth="1"/>
    <col min="9231" max="9231" width="15.28515625" style="73" customWidth="1"/>
    <col min="9232" max="9232" width="15.140625" style="73" customWidth="1"/>
    <col min="9233" max="9233" width="16.42578125" style="73" customWidth="1"/>
    <col min="9234" max="9234" width="13.28515625" style="73" customWidth="1"/>
    <col min="9235" max="9472" width="9.140625" style="73"/>
    <col min="9473" max="9473" width="12" style="73" customWidth="1"/>
    <col min="9474" max="9474" width="16.42578125" style="73" bestFit="1" customWidth="1"/>
    <col min="9475" max="9475" width="49.7109375" style="73" bestFit="1" customWidth="1"/>
    <col min="9476" max="9486" width="20.7109375" style="73" customWidth="1"/>
    <col min="9487" max="9487" width="15.28515625" style="73" customWidth="1"/>
    <col min="9488" max="9488" width="15.140625" style="73" customWidth="1"/>
    <col min="9489" max="9489" width="16.42578125" style="73" customWidth="1"/>
    <col min="9490" max="9490" width="13.28515625" style="73" customWidth="1"/>
    <col min="9491" max="9728" width="9.140625" style="73"/>
    <col min="9729" max="9729" width="12" style="73" customWidth="1"/>
    <col min="9730" max="9730" width="16.42578125" style="73" bestFit="1" customWidth="1"/>
    <col min="9731" max="9731" width="49.7109375" style="73" bestFit="1" customWidth="1"/>
    <col min="9732" max="9742" width="20.7109375" style="73" customWidth="1"/>
    <col min="9743" max="9743" width="15.28515625" style="73" customWidth="1"/>
    <col min="9744" max="9744" width="15.140625" style="73" customWidth="1"/>
    <col min="9745" max="9745" width="16.42578125" style="73" customWidth="1"/>
    <col min="9746" max="9746" width="13.28515625" style="73" customWidth="1"/>
    <col min="9747" max="9984" width="9.140625" style="73"/>
    <col min="9985" max="9985" width="12" style="73" customWidth="1"/>
    <col min="9986" max="9986" width="16.42578125" style="73" bestFit="1" customWidth="1"/>
    <col min="9987" max="9987" width="49.7109375" style="73" bestFit="1" customWidth="1"/>
    <col min="9988" max="9998" width="20.7109375" style="73" customWidth="1"/>
    <col min="9999" max="9999" width="15.28515625" style="73" customWidth="1"/>
    <col min="10000" max="10000" width="15.140625" style="73" customWidth="1"/>
    <col min="10001" max="10001" width="16.42578125" style="73" customWidth="1"/>
    <col min="10002" max="10002" width="13.28515625" style="73" customWidth="1"/>
    <col min="10003" max="10240" width="9.140625" style="73"/>
    <col min="10241" max="10241" width="12" style="73" customWidth="1"/>
    <col min="10242" max="10242" width="16.42578125" style="73" bestFit="1" customWidth="1"/>
    <col min="10243" max="10243" width="49.7109375" style="73" bestFit="1" customWidth="1"/>
    <col min="10244" max="10254" width="20.7109375" style="73" customWidth="1"/>
    <col min="10255" max="10255" width="15.28515625" style="73" customWidth="1"/>
    <col min="10256" max="10256" width="15.140625" style="73" customWidth="1"/>
    <col min="10257" max="10257" width="16.42578125" style="73" customWidth="1"/>
    <col min="10258" max="10258" width="13.28515625" style="73" customWidth="1"/>
    <col min="10259" max="10496" width="9.140625" style="73"/>
    <col min="10497" max="10497" width="12" style="73" customWidth="1"/>
    <col min="10498" max="10498" width="16.42578125" style="73" bestFit="1" customWidth="1"/>
    <col min="10499" max="10499" width="49.7109375" style="73" bestFit="1" customWidth="1"/>
    <col min="10500" max="10510" width="20.7109375" style="73" customWidth="1"/>
    <col min="10511" max="10511" width="15.28515625" style="73" customWidth="1"/>
    <col min="10512" max="10512" width="15.140625" style="73" customWidth="1"/>
    <col min="10513" max="10513" width="16.42578125" style="73" customWidth="1"/>
    <col min="10514" max="10514" width="13.28515625" style="73" customWidth="1"/>
    <col min="10515" max="10752" width="9.140625" style="73"/>
    <col min="10753" max="10753" width="12" style="73" customWidth="1"/>
    <col min="10754" max="10754" width="16.42578125" style="73" bestFit="1" customWidth="1"/>
    <col min="10755" max="10755" width="49.7109375" style="73" bestFit="1" customWidth="1"/>
    <col min="10756" max="10766" width="20.7109375" style="73" customWidth="1"/>
    <col min="10767" max="10767" width="15.28515625" style="73" customWidth="1"/>
    <col min="10768" max="10768" width="15.140625" style="73" customWidth="1"/>
    <col min="10769" max="10769" width="16.42578125" style="73" customWidth="1"/>
    <col min="10770" max="10770" width="13.28515625" style="73" customWidth="1"/>
    <col min="10771" max="11008" width="9.140625" style="73"/>
    <col min="11009" max="11009" width="12" style="73" customWidth="1"/>
    <col min="11010" max="11010" width="16.42578125" style="73" bestFit="1" customWidth="1"/>
    <col min="11011" max="11011" width="49.7109375" style="73" bestFit="1" customWidth="1"/>
    <col min="11012" max="11022" width="20.7109375" style="73" customWidth="1"/>
    <col min="11023" max="11023" width="15.28515625" style="73" customWidth="1"/>
    <col min="11024" max="11024" width="15.140625" style="73" customWidth="1"/>
    <col min="11025" max="11025" width="16.42578125" style="73" customWidth="1"/>
    <col min="11026" max="11026" width="13.28515625" style="73" customWidth="1"/>
    <col min="11027" max="11264" width="9.140625" style="73"/>
    <col min="11265" max="11265" width="12" style="73" customWidth="1"/>
    <col min="11266" max="11266" width="16.42578125" style="73" bestFit="1" customWidth="1"/>
    <col min="11267" max="11267" width="49.7109375" style="73" bestFit="1" customWidth="1"/>
    <col min="11268" max="11278" width="20.7109375" style="73" customWidth="1"/>
    <col min="11279" max="11279" width="15.28515625" style="73" customWidth="1"/>
    <col min="11280" max="11280" width="15.140625" style="73" customWidth="1"/>
    <col min="11281" max="11281" width="16.42578125" style="73" customWidth="1"/>
    <col min="11282" max="11282" width="13.28515625" style="73" customWidth="1"/>
    <col min="11283" max="11520" width="9.140625" style="73"/>
    <col min="11521" max="11521" width="12" style="73" customWidth="1"/>
    <col min="11522" max="11522" width="16.42578125" style="73" bestFit="1" customWidth="1"/>
    <col min="11523" max="11523" width="49.7109375" style="73" bestFit="1" customWidth="1"/>
    <col min="11524" max="11534" width="20.7109375" style="73" customWidth="1"/>
    <col min="11535" max="11535" width="15.28515625" style="73" customWidth="1"/>
    <col min="11536" max="11536" width="15.140625" style="73" customWidth="1"/>
    <col min="11537" max="11537" width="16.42578125" style="73" customWidth="1"/>
    <col min="11538" max="11538" width="13.28515625" style="73" customWidth="1"/>
    <col min="11539" max="11776" width="9.140625" style="73"/>
    <col min="11777" max="11777" width="12" style="73" customWidth="1"/>
    <col min="11778" max="11778" width="16.42578125" style="73" bestFit="1" customWidth="1"/>
    <col min="11779" max="11779" width="49.7109375" style="73" bestFit="1" customWidth="1"/>
    <col min="11780" max="11790" width="20.7109375" style="73" customWidth="1"/>
    <col min="11791" max="11791" width="15.28515625" style="73" customWidth="1"/>
    <col min="11792" max="11792" width="15.140625" style="73" customWidth="1"/>
    <col min="11793" max="11793" width="16.42578125" style="73" customWidth="1"/>
    <col min="11794" max="11794" width="13.28515625" style="73" customWidth="1"/>
    <col min="11795" max="12032" width="9.140625" style="73"/>
    <col min="12033" max="12033" width="12" style="73" customWidth="1"/>
    <col min="12034" max="12034" width="16.42578125" style="73" bestFit="1" customWidth="1"/>
    <col min="12035" max="12035" width="49.7109375" style="73" bestFit="1" customWidth="1"/>
    <col min="12036" max="12046" width="20.7109375" style="73" customWidth="1"/>
    <col min="12047" max="12047" width="15.28515625" style="73" customWidth="1"/>
    <col min="12048" max="12048" width="15.140625" style="73" customWidth="1"/>
    <col min="12049" max="12049" width="16.42578125" style="73" customWidth="1"/>
    <col min="12050" max="12050" width="13.28515625" style="73" customWidth="1"/>
    <col min="12051" max="12288" width="9.140625" style="73"/>
    <col min="12289" max="12289" width="12" style="73" customWidth="1"/>
    <col min="12290" max="12290" width="16.42578125" style="73" bestFit="1" customWidth="1"/>
    <col min="12291" max="12291" width="49.7109375" style="73" bestFit="1" customWidth="1"/>
    <col min="12292" max="12302" width="20.7109375" style="73" customWidth="1"/>
    <col min="12303" max="12303" width="15.28515625" style="73" customWidth="1"/>
    <col min="12304" max="12304" width="15.140625" style="73" customWidth="1"/>
    <col min="12305" max="12305" width="16.42578125" style="73" customWidth="1"/>
    <col min="12306" max="12306" width="13.28515625" style="73" customWidth="1"/>
    <col min="12307" max="12544" width="9.140625" style="73"/>
    <col min="12545" max="12545" width="12" style="73" customWidth="1"/>
    <col min="12546" max="12546" width="16.42578125" style="73" bestFit="1" customWidth="1"/>
    <col min="12547" max="12547" width="49.7109375" style="73" bestFit="1" customWidth="1"/>
    <col min="12548" max="12558" width="20.7109375" style="73" customWidth="1"/>
    <col min="12559" max="12559" width="15.28515625" style="73" customWidth="1"/>
    <col min="12560" max="12560" width="15.140625" style="73" customWidth="1"/>
    <col min="12561" max="12561" width="16.42578125" style="73" customWidth="1"/>
    <col min="12562" max="12562" width="13.28515625" style="73" customWidth="1"/>
    <col min="12563" max="12800" width="9.140625" style="73"/>
    <col min="12801" max="12801" width="12" style="73" customWidth="1"/>
    <col min="12802" max="12802" width="16.42578125" style="73" bestFit="1" customWidth="1"/>
    <col min="12803" max="12803" width="49.7109375" style="73" bestFit="1" customWidth="1"/>
    <col min="12804" max="12814" width="20.7109375" style="73" customWidth="1"/>
    <col min="12815" max="12815" width="15.28515625" style="73" customWidth="1"/>
    <col min="12816" max="12816" width="15.140625" style="73" customWidth="1"/>
    <col min="12817" max="12817" width="16.42578125" style="73" customWidth="1"/>
    <col min="12818" max="12818" width="13.28515625" style="73" customWidth="1"/>
    <col min="12819" max="13056" width="9.140625" style="73"/>
    <col min="13057" max="13057" width="12" style="73" customWidth="1"/>
    <col min="13058" max="13058" width="16.42578125" style="73" bestFit="1" customWidth="1"/>
    <col min="13059" max="13059" width="49.7109375" style="73" bestFit="1" customWidth="1"/>
    <col min="13060" max="13070" width="20.7109375" style="73" customWidth="1"/>
    <col min="13071" max="13071" width="15.28515625" style="73" customWidth="1"/>
    <col min="13072" max="13072" width="15.140625" style="73" customWidth="1"/>
    <col min="13073" max="13073" width="16.42578125" style="73" customWidth="1"/>
    <col min="13074" max="13074" width="13.28515625" style="73" customWidth="1"/>
    <col min="13075" max="13312" width="9.140625" style="73"/>
    <col min="13313" max="13313" width="12" style="73" customWidth="1"/>
    <col min="13314" max="13314" width="16.42578125" style="73" bestFit="1" customWidth="1"/>
    <col min="13315" max="13315" width="49.7109375" style="73" bestFit="1" customWidth="1"/>
    <col min="13316" max="13326" width="20.7109375" style="73" customWidth="1"/>
    <col min="13327" max="13327" width="15.28515625" style="73" customWidth="1"/>
    <col min="13328" max="13328" width="15.140625" style="73" customWidth="1"/>
    <col min="13329" max="13329" width="16.42578125" style="73" customWidth="1"/>
    <col min="13330" max="13330" width="13.28515625" style="73" customWidth="1"/>
    <col min="13331" max="13568" width="9.140625" style="73"/>
    <col min="13569" max="13569" width="12" style="73" customWidth="1"/>
    <col min="13570" max="13570" width="16.42578125" style="73" bestFit="1" customWidth="1"/>
    <col min="13571" max="13571" width="49.7109375" style="73" bestFit="1" customWidth="1"/>
    <col min="13572" max="13582" width="20.7109375" style="73" customWidth="1"/>
    <col min="13583" max="13583" width="15.28515625" style="73" customWidth="1"/>
    <col min="13584" max="13584" width="15.140625" style="73" customWidth="1"/>
    <col min="13585" max="13585" width="16.42578125" style="73" customWidth="1"/>
    <col min="13586" max="13586" width="13.28515625" style="73" customWidth="1"/>
    <col min="13587" max="13824" width="9.140625" style="73"/>
    <col min="13825" max="13825" width="12" style="73" customWidth="1"/>
    <col min="13826" max="13826" width="16.42578125" style="73" bestFit="1" customWidth="1"/>
    <col min="13827" max="13827" width="49.7109375" style="73" bestFit="1" customWidth="1"/>
    <col min="13828" max="13838" width="20.7109375" style="73" customWidth="1"/>
    <col min="13839" max="13839" width="15.28515625" style="73" customWidth="1"/>
    <col min="13840" max="13840" width="15.140625" style="73" customWidth="1"/>
    <col min="13841" max="13841" width="16.42578125" style="73" customWidth="1"/>
    <col min="13842" max="13842" width="13.28515625" style="73" customWidth="1"/>
    <col min="13843" max="14080" width="9.140625" style="73"/>
    <col min="14081" max="14081" width="12" style="73" customWidth="1"/>
    <col min="14082" max="14082" width="16.42578125" style="73" bestFit="1" customWidth="1"/>
    <col min="14083" max="14083" width="49.7109375" style="73" bestFit="1" customWidth="1"/>
    <col min="14084" max="14094" width="20.7109375" style="73" customWidth="1"/>
    <col min="14095" max="14095" width="15.28515625" style="73" customWidth="1"/>
    <col min="14096" max="14096" width="15.140625" style="73" customWidth="1"/>
    <col min="14097" max="14097" width="16.42578125" style="73" customWidth="1"/>
    <col min="14098" max="14098" width="13.28515625" style="73" customWidth="1"/>
    <col min="14099" max="14336" width="9.140625" style="73"/>
    <col min="14337" max="14337" width="12" style="73" customWidth="1"/>
    <col min="14338" max="14338" width="16.42578125" style="73" bestFit="1" customWidth="1"/>
    <col min="14339" max="14339" width="49.7109375" style="73" bestFit="1" customWidth="1"/>
    <col min="14340" max="14350" width="20.7109375" style="73" customWidth="1"/>
    <col min="14351" max="14351" width="15.28515625" style="73" customWidth="1"/>
    <col min="14352" max="14352" width="15.140625" style="73" customWidth="1"/>
    <col min="14353" max="14353" width="16.42578125" style="73" customWidth="1"/>
    <col min="14354" max="14354" width="13.28515625" style="73" customWidth="1"/>
    <col min="14355" max="14592" width="9.140625" style="73"/>
    <col min="14593" max="14593" width="12" style="73" customWidth="1"/>
    <col min="14594" max="14594" width="16.42578125" style="73" bestFit="1" customWidth="1"/>
    <col min="14595" max="14595" width="49.7109375" style="73" bestFit="1" customWidth="1"/>
    <col min="14596" max="14606" width="20.7109375" style="73" customWidth="1"/>
    <col min="14607" max="14607" width="15.28515625" style="73" customWidth="1"/>
    <col min="14608" max="14608" width="15.140625" style="73" customWidth="1"/>
    <col min="14609" max="14609" width="16.42578125" style="73" customWidth="1"/>
    <col min="14610" max="14610" width="13.28515625" style="73" customWidth="1"/>
    <col min="14611" max="14848" width="9.140625" style="73"/>
    <col min="14849" max="14849" width="12" style="73" customWidth="1"/>
    <col min="14850" max="14850" width="16.42578125" style="73" bestFit="1" customWidth="1"/>
    <col min="14851" max="14851" width="49.7109375" style="73" bestFit="1" customWidth="1"/>
    <col min="14852" max="14862" width="20.7109375" style="73" customWidth="1"/>
    <col min="14863" max="14863" width="15.28515625" style="73" customWidth="1"/>
    <col min="14864" max="14864" width="15.140625" style="73" customWidth="1"/>
    <col min="14865" max="14865" width="16.42578125" style="73" customWidth="1"/>
    <col min="14866" max="14866" width="13.28515625" style="73" customWidth="1"/>
    <col min="14867" max="15104" width="9.140625" style="73"/>
    <col min="15105" max="15105" width="12" style="73" customWidth="1"/>
    <col min="15106" max="15106" width="16.42578125" style="73" bestFit="1" customWidth="1"/>
    <col min="15107" max="15107" width="49.7109375" style="73" bestFit="1" customWidth="1"/>
    <col min="15108" max="15118" width="20.7109375" style="73" customWidth="1"/>
    <col min="15119" max="15119" width="15.28515625" style="73" customWidth="1"/>
    <col min="15120" max="15120" width="15.140625" style="73" customWidth="1"/>
    <col min="15121" max="15121" width="16.42578125" style="73" customWidth="1"/>
    <col min="15122" max="15122" width="13.28515625" style="73" customWidth="1"/>
    <col min="15123" max="15360" width="9.140625" style="73"/>
    <col min="15361" max="15361" width="12" style="73" customWidth="1"/>
    <col min="15362" max="15362" width="16.42578125" style="73" bestFit="1" customWidth="1"/>
    <col min="15363" max="15363" width="49.7109375" style="73" bestFit="1" customWidth="1"/>
    <col min="15364" max="15374" width="20.7109375" style="73" customWidth="1"/>
    <col min="15375" max="15375" width="15.28515625" style="73" customWidth="1"/>
    <col min="15376" max="15376" width="15.140625" style="73" customWidth="1"/>
    <col min="15377" max="15377" width="16.42578125" style="73" customWidth="1"/>
    <col min="15378" max="15378" width="13.28515625" style="73" customWidth="1"/>
    <col min="15379" max="15616" width="9.140625" style="73"/>
    <col min="15617" max="15617" width="12" style="73" customWidth="1"/>
    <col min="15618" max="15618" width="16.42578125" style="73" bestFit="1" customWidth="1"/>
    <col min="15619" max="15619" width="49.7109375" style="73" bestFit="1" customWidth="1"/>
    <col min="15620" max="15630" width="20.7109375" style="73" customWidth="1"/>
    <col min="15631" max="15631" width="15.28515625" style="73" customWidth="1"/>
    <col min="15632" max="15632" width="15.140625" style="73" customWidth="1"/>
    <col min="15633" max="15633" width="16.42578125" style="73" customWidth="1"/>
    <col min="15634" max="15634" width="13.28515625" style="73" customWidth="1"/>
    <col min="15635" max="15872" width="9.140625" style="73"/>
    <col min="15873" max="15873" width="12" style="73" customWidth="1"/>
    <col min="15874" max="15874" width="16.42578125" style="73" bestFit="1" customWidth="1"/>
    <col min="15875" max="15875" width="49.7109375" style="73" bestFit="1" customWidth="1"/>
    <col min="15876" max="15886" width="20.7109375" style="73" customWidth="1"/>
    <col min="15887" max="15887" width="15.28515625" style="73" customWidth="1"/>
    <col min="15888" max="15888" width="15.140625" style="73" customWidth="1"/>
    <col min="15889" max="15889" width="16.42578125" style="73" customWidth="1"/>
    <col min="15890" max="15890" width="13.28515625" style="73" customWidth="1"/>
    <col min="15891" max="16128" width="9.140625" style="73"/>
    <col min="16129" max="16129" width="12" style="73" customWidth="1"/>
    <col min="16130" max="16130" width="16.42578125" style="73" bestFit="1" customWidth="1"/>
    <col min="16131" max="16131" width="49.7109375" style="73" bestFit="1" customWidth="1"/>
    <col min="16132" max="16142" width="20.7109375" style="73" customWidth="1"/>
    <col min="16143" max="16143" width="15.28515625" style="73" customWidth="1"/>
    <col min="16144" max="16144" width="15.140625" style="73" customWidth="1"/>
    <col min="16145" max="16145" width="16.42578125" style="73" customWidth="1"/>
    <col min="16146" max="16146" width="13.28515625" style="73" customWidth="1"/>
    <col min="16147" max="16384" width="9.140625" style="73"/>
  </cols>
  <sheetData>
    <row r="1" spans="2:14" ht="20.25" x14ac:dyDescent="0.3">
      <c r="B1" s="26" t="str">
        <f>[6]Cover!C22</f>
        <v>Endeavour Energy</v>
      </c>
      <c r="C1" s="208"/>
      <c r="D1" s="208"/>
      <c r="E1" s="208"/>
      <c r="F1" s="208"/>
      <c r="G1" s="208"/>
      <c r="H1" s="208"/>
      <c r="I1" s="208"/>
      <c r="J1" s="208"/>
      <c r="K1" s="208"/>
      <c r="L1" s="208"/>
      <c r="M1" s="208"/>
    </row>
    <row r="2" spans="2:14" ht="20.25" x14ac:dyDescent="0.3">
      <c r="B2" s="250" t="s">
        <v>358</v>
      </c>
      <c r="C2" s="250"/>
    </row>
    <row r="3" spans="2:14" ht="20.25" x14ac:dyDescent="0.3">
      <c r="B3" s="317" t="str">
        <f>Cover!C26</f>
        <v>2013-14</v>
      </c>
    </row>
    <row r="4" spans="2:14" ht="20.25" x14ac:dyDescent="0.3">
      <c r="B4" s="72"/>
    </row>
    <row r="5" spans="2:14" ht="57.75" customHeight="1" x14ac:dyDescent="0.2">
      <c r="B5" s="576" t="s">
        <v>225</v>
      </c>
      <c r="C5" s="577"/>
    </row>
    <row r="6" spans="2:14" ht="20.25" x14ac:dyDescent="0.3">
      <c r="B6" s="72"/>
    </row>
    <row r="7" spans="2:14" ht="15.75" x14ac:dyDescent="0.25">
      <c r="B7" s="74" t="s">
        <v>226</v>
      </c>
    </row>
    <row r="8" spans="2:14" x14ac:dyDescent="0.2">
      <c r="B8" s="244"/>
      <c r="C8" s="245"/>
      <c r="D8" s="246"/>
      <c r="E8" s="246"/>
      <c r="F8" s="247"/>
      <c r="G8" s="247"/>
      <c r="H8" s="248"/>
      <c r="I8" s="248"/>
      <c r="J8" s="248"/>
      <c r="K8" s="251"/>
      <c r="L8" s="249"/>
      <c r="M8" s="249"/>
    </row>
    <row r="9" spans="2:14" ht="51" x14ac:dyDescent="0.2">
      <c r="B9" s="214" t="s">
        <v>94</v>
      </c>
      <c r="C9" s="215" t="s">
        <v>95</v>
      </c>
      <c r="D9" s="216" t="s">
        <v>191</v>
      </c>
      <c r="E9" s="216" t="s">
        <v>190</v>
      </c>
      <c r="F9" s="217" t="s">
        <v>194</v>
      </c>
      <c r="G9" s="555" t="s">
        <v>188</v>
      </c>
      <c r="H9" s="578"/>
      <c r="I9" s="578"/>
      <c r="J9" s="556"/>
      <c r="K9" s="557"/>
      <c r="L9" s="218" t="s">
        <v>187</v>
      </c>
      <c r="M9" s="217" t="s">
        <v>186</v>
      </c>
      <c r="N9" s="219" t="s">
        <v>185</v>
      </c>
    </row>
    <row r="10" spans="2:14" ht="25.5" x14ac:dyDescent="0.2">
      <c r="B10" s="214"/>
      <c r="C10" s="215"/>
      <c r="D10" s="216"/>
      <c r="E10" s="216"/>
      <c r="F10" s="217"/>
      <c r="G10" s="217" t="s">
        <v>205</v>
      </c>
      <c r="H10" s="217" t="s">
        <v>206</v>
      </c>
      <c r="I10" s="220" t="s">
        <v>207</v>
      </c>
      <c r="J10" s="252" t="s">
        <v>227</v>
      </c>
      <c r="K10" s="217" t="s">
        <v>228</v>
      </c>
      <c r="L10" s="218" t="s">
        <v>96</v>
      </c>
      <c r="M10" s="217"/>
      <c r="N10" s="219"/>
    </row>
    <row r="11" spans="2:14" x14ac:dyDescent="0.2">
      <c r="B11" s="221"/>
      <c r="C11" s="253" t="s">
        <v>229</v>
      </c>
      <c r="D11" s="35" t="s">
        <v>97</v>
      </c>
      <c r="E11" s="35" t="s">
        <v>97</v>
      </c>
      <c r="F11" s="35" t="s">
        <v>97</v>
      </c>
      <c r="G11" s="35" t="s">
        <v>97</v>
      </c>
      <c r="H11" s="35" t="s">
        <v>97</v>
      </c>
      <c r="I11" s="35"/>
      <c r="J11" s="35" t="s">
        <v>97</v>
      </c>
      <c r="K11" s="35" t="s">
        <v>97</v>
      </c>
      <c r="L11" s="35" t="s">
        <v>97</v>
      </c>
      <c r="M11" s="35" t="s">
        <v>97</v>
      </c>
      <c r="N11" s="35" t="s">
        <v>97</v>
      </c>
    </row>
    <row r="12" spans="2:14" x14ac:dyDescent="0.2">
      <c r="B12" s="223"/>
      <c r="C12" s="254" t="s">
        <v>230</v>
      </c>
      <c r="D12" s="447"/>
      <c r="E12" s="447"/>
      <c r="F12" s="225">
        <v>39298.153379057818</v>
      </c>
      <c r="G12" s="225">
        <v>57715.917951312134</v>
      </c>
      <c r="H12" s="225">
        <v>39298.153379057818</v>
      </c>
      <c r="I12" s="226">
        <f>(H12-G12)/G12</f>
        <v>-0.31911065830731711</v>
      </c>
      <c r="J12" s="225"/>
      <c r="K12" s="225"/>
      <c r="L12" s="225">
        <v>0</v>
      </c>
      <c r="M12" s="225"/>
      <c r="N12" s="447"/>
    </row>
    <row r="13" spans="2:14" x14ac:dyDescent="0.2">
      <c r="B13" s="223"/>
      <c r="C13" s="254" t="s">
        <v>231</v>
      </c>
      <c r="D13" s="447"/>
      <c r="E13" s="447"/>
      <c r="F13" s="225">
        <v>0</v>
      </c>
      <c r="G13" s="225" t="s">
        <v>381</v>
      </c>
      <c r="H13" s="225" t="s">
        <v>381</v>
      </c>
      <c r="I13" s="226"/>
      <c r="J13" s="225"/>
      <c r="K13" s="225"/>
      <c r="L13" s="225">
        <v>0</v>
      </c>
      <c r="M13" s="225"/>
      <c r="N13" s="447"/>
    </row>
    <row r="14" spans="2:14" x14ac:dyDescent="0.2">
      <c r="B14" s="223"/>
      <c r="C14" s="349" t="s">
        <v>232</v>
      </c>
      <c r="D14" s="448"/>
      <c r="E14" s="448"/>
      <c r="F14" s="231">
        <f t="shared" ref="F14:M14" si="0">SUM(F12:F12)</f>
        <v>39298.153379057818</v>
      </c>
      <c r="G14" s="231">
        <f t="shared" si="0"/>
        <v>57715.917951312134</v>
      </c>
      <c r="H14" s="231">
        <f t="shared" si="0"/>
        <v>39298.153379057818</v>
      </c>
      <c r="I14" s="231"/>
      <c r="J14" s="231">
        <f t="shared" si="0"/>
        <v>0</v>
      </c>
      <c r="K14" s="231">
        <f t="shared" si="0"/>
        <v>0</v>
      </c>
      <c r="L14" s="231">
        <f t="shared" si="0"/>
        <v>0</v>
      </c>
      <c r="M14" s="231">
        <f t="shared" si="0"/>
        <v>0</v>
      </c>
      <c r="N14" s="448"/>
    </row>
    <row r="15" spans="2:14" x14ac:dyDescent="0.2">
      <c r="B15" s="223"/>
      <c r="C15" s="255" t="s">
        <v>233</v>
      </c>
      <c r="D15" s="449"/>
      <c r="E15" s="449"/>
      <c r="F15" s="256"/>
      <c r="G15" s="256"/>
      <c r="H15" s="256"/>
      <c r="I15" s="256"/>
      <c r="J15" s="256"/>
      <c r="K15" s="256"/>
      <c r="L15" s="256"/>
      <c r="M15" s="256"/>
      <c r="N15" s="449"/>
    </row>
    <row r="16" spans="2:14" x14ac:dyDescent="0.2">
      <c r="B16" s="223"/>
      <c r="C16" s="257" t="s">
        <v>234</v>
      </c>
      <c r="D16" s="447"/>
      <c r="E16" s="447"/>
      <c r="F16" s="225">
        <v>0</v>
      </c>
      <c r="G16" s="225" t="s">
        <v>381</v>
      </c>
      <c r="H16" s="225" t="s">
        <v>381</v>
      </c>
      <c r="I16" s="226" t="e">
        <f>(H16-G16)/G16</f>
        <v>#VALUE!</v>
      </c>
      <c r="J16" s="225"/>
      <c r="K16" s="225"/>
      <c r="L16" s="225">
        <v>0</v>
      </c>
      <c r="M16" s="225"/>
      <c r="N16" s="447"/>
    </row>
    <row r="17" spans="2:14" x14ac:dyDescent="0.2">
      <c r="B17" s="223"/>
      <c r="C17" s="257" t="s">
        <v>235</v>
      </c>
      <c r="D17" s="447"/>
      <c r="E17" s="447"/>
      <c r="F17" s="225">
        <v>20337.765673806829</v>
      </c>
      <c r="G17" s="225">
        <v>8437.0299302445383</v>
      </c>
      <c r="H17" s="225">
        <v>20337.765673806829</v>
      </c>
      <c r="I17" s="226">
        <f>(H17-G17)/G17</f>
        <v>1.4105361533566778</v>
      </c>
      <c r="J17" s="225"/>
      <c r="K17" s="225"/>
      <c r="L17" s="225">
        <v>0</v>
      </c>
      <c r="M17" s="225"/>
      <c r="N17" s="447"/>
    </row>
    <row r="18" spans="2:14" ht="12.75" customHeight="1" x14ac:dyDescent="0.2">
      <c r="B18" s="223"/>
      <c r="C18" s="258" t="s">
        <v>236</v>
      </c>
      <c r="D18" s="447"/>
      <c r="E18" s="447"/>
      <c r="F18" s="225">
        <v>8605.9643350068982</v>
      </c>
      <c r="G18" s="225">
        <v>7446.7731250273619</v>
      </c>
      <c r="H18" s="225">
        <v>8605.9643350068982</v>
      </c>
      <c r="I18" s="226">
        <f>(H18-G18)/G18</f>
        <v>0.15566355930512885</v>
      </c>
      <c r="J18" s="225"/>
      <c r="K18" s="225"/>
      <c r="L18" s="225">
        <v>0</v>
      </c>
      <c r="M18" s="225"/>
      <c r="N18" s="447"/>
    </row>
    <row r="19" spans="2:14" x14ac:dyDescent="0.2">
      <c r="B19" s="223"/>
      <c r="C19" s="258" t="s">
        <v>237</v>
      </c>
      <c r="D19" s="447"/>
      <c r="E19" s="447"/>
      <c r="F19" s="225">
        <v>0</v>
      </c>
      <c r="G19" s="225">
        <v>0</v>
      </c>
      <c r="H19" s="225">
        <v>0</v>
      </c>
      <c r="I19" s="226" t="e">
        <f>(H19-G19)/G19</f>
        <v>#DIV/0!</v>
      </c>
      <c r="J19" s="225"/>
      <c r="K19" s="225"/>
      <c r="L19" s="225">
        <v>0</v>
      </c>
      <c r="M19" s="225"/>
      <c r="N19" s="447"/>
    </row>
    <row r="20" spans="2:14" x14ac:dyDescent="0.2">
      <c r="B20" s="223"/>
      <c r="C20" s="259" t="s">
        <v>238</v>
      </c>
      <c r="D20" s="447"/>
      <c r="E20" s="447"/>
      <c r="F20" s="225">
        <v>36144.202509010822</v>
      </c>
      <c r="G20" s="225">
        <v>59540.374496780038</v>
      </c>
      <c r="H20" s="225">
        <v>24368.245248030504</v>
      </c>
      <c r="I20" s="226">
        <f>(H20-G20)/G20</f>
        <v>-0.59072737694405431</v>
      </c>
      <c r="J20" s="225"/>
      <c r="K20" s="225"/>
      <c r="L20" s="225">
        <v>11775.957260980314</v>
      </c>
      <c r="M20" s="225"/>
      <c r="N20" s="447"/>
    </row>
    <row r="21" spans="2:14" x14ac:dyDescent="0.2">
      <c r="B21" s="260"/>
      <c r="C21" s="261" t="s">
        <v>232</v>
      </c>
      <c r="D21" s="448"/>
      <c r="E21" s="448"/>
      <c r="F21" s="231">
        <f t="shared" ref="F21:M21" si="1">SUM(F16:F20)</f>
        <v>65087.932517824549</v>
      </c>
      <c r="G21" s="231">
        <f t="shared" si="1"/>
        <v>75424.17755205193</v>
      </c>
      <c r="H21" s="231">
        <f t="shared" si="1"/>
        <v>53311.975256844235</v>
      </c>
      <c r="I21" s="231"/>
      <c r="J21" s="231">
        <f t="shared" si="1"/>
        <v>0</v>
      </c>
      <c r="K21" s="231">
        <f t="shared" si="1"/>
        <v>0</v>
      </c>
      <c r="L21" s="231">
        <f t="shared" si="1"/>
        <v>11775.957260980314</v>
      </c>
      <c r="M21" s="231">
        <f t="shared" si="1"/>
        <v>0</v>
      </c>
      <c r="N21" s="448"/>
    </row>
    <row r="22" spans="2:14" x14ac:dyDescent="0.2">
      <c r="B22" s="221"/>
      <c r="C22" s="262" t="s">
        <v>109</v>
      </c>
      <c r="D22" s="448"/>
      <c r="E22" s="448"/>
      <c r="F22" s="231">
        <f t="shared" ref="F22:M22" si="2">SUM(F14,F21)</f>
        <v>104386.08589688237</v>
      </c>
      <c r="G22" s="231">
        <f t="shared" si="2"/>
        <v>133140.09550336405</v>
      </c>
      <c r="H22" s="231">
        <f t="shared" si="2"/>
        <v>92610.128635902045</v>
      </c>
      <c r="I22" s="231"/>
      <c r="J22" s="231">
        <f t="shared" si="2"/>
        <v>0</v>
      </c>
      <c r="K22" s="231">
        <f t="shared" si="2"/>
        <v>0</v>
      </c>
      <c r="L22" s="231">
        <f t="shared" si="2"/>
        <v>11775.957260980314</v>
      </c>
      <c r="M22" s="231">
        <f t="shared" si="2"/>
        <v>0</v>
      </c>
      <c r="N22" s="448"/>
    </row>
    <row r="24" spans="2:14" ht="19.5" x14ac:dyDescent="0.25">
      <c r="B24" s="232" t="s">
        <v>215</v>
      </c>
      <c r="C24" s="233"/>
    </row>
    <row r="26" spans="2:14" x14ac:dyDescent="0.2">
      <c r="B26" s="579" t="s">
        <v>216</v>
      </c>
      <c r="C26" s="580"/>
      <c r="D26" s="581"/>
    </row>
    <row r="28" spans="2:14" x14ac:dyDescent="0.2">
      <c r="B28" s="237" t="s">
        <v>217</v>
      </c>
      <c r="C28" s="582" t="s">
        <v>218</v>
      </c>
      <c r="D28" s="583"/>
      <c r="E28" s="583"/>
      <c r="F28" s="584"/>
    </row>
    <row r="29" spans="2:14" ht="52.5" customHeight="1" x14ac:dyDescent="0.2">
      <c r="B29" s="439" t="s">
        <v>393</v>
      </c>
      <c r="C29" s="573" t="s">
        <v>392</v>
      </c>
      <c r="D29" s="574"/>
      <c r="E29" s="574"/>
      <c r="F29" s="575"/>
    </row>
    <row r="30" spans="2:14" ht="46.5" customHeight="1" x14ac:dyDescent="0.2">
      <c r="B30" s="439" t="s">
        <v>415</v>
      </c>
      <c r="C30" s="573" t="s">
        <v>423</v>
      </c>
      <c r="D30" s="574"/>
      <c r="E30" s="574"/>
      <c r="F30" s="575"/>
    </row>
    <row r="31" spans="2:14" ht="93.75" customHeight="1" x14ac:dyDescent="0.2">
      <c r="B31" s="439" t="s">
        <v>416</v>
      </c>
      <c r="C31" s="573" t="s">
        <v>417</v>
      </c>
      <c r="D31" s="574"/>
      <c r="E31" s="574"/>
      <c r="F31" s="575"/>
    </row>
    <row r="33" spans="2:6" ht="16.5" customHeight="1" x14ac:dyDescent="0.25">
      <c r="B33" s="212" t="s">
        <v>239</v>
      </c>
    </row>
    <row r="34" spans="2:6" ht="15.75" x14ac:dyDescent="0.25">
      <c r="B34" s="74"/>
    </row>
    <row r="35" spans="2:6" ht="15.75" x14ac:dyDescent="0.2">
      <c r="B35" s="358" t="s">
        <v>240</v>
      </c>
      <c r="C35" s="263"/>
      <c r="D35" s="264"/>
      <c r="E35" s="265"/>
    </row>
    <row r="36" spans="2:6" ht="15.75" x14ac:dyDescent="0.25">
      <c r="B36" s="74"/>
    </row>
    <row r="37" spans="2:6" ht="51" x14ac:dyDescent="0.2">
      <c r="B37" s="214" t="s">
        <v>94</v>
      </c>
      <c r="C37" s="215" t="s">
        <v>95</v>
      </c>
      <c r="D37" s="216" t="s">
        <v>191</v>
      </c>
      <c r="E37" s="216" t="s">
        <v>190</v>
      </c>
      <c r="F37" s="217" t="s">
        <v>194</v>
      </c>
    </row>
    <row r="38" spans="2:6" x14ac:dyDescent="0.2">
      <c r="B38" s="214"/>
      <c r="C38" s="215"/>
      <c r="D38" s="216"/>
      <c r="E38" s="35" t="s">
        <v>97</v>
      </c>
      <c r="F38" s="35" t="s">
        <v>97</v>
      </c>
    </row>
    <row r="39" spans="2:6" ht="25.5" x14ac:dyDescent="0.2">
      <c r="B39" s="223"/>
      <c r="C39" s="415" t="s">
        <v>396</v>
      </c>
      <c r="D39" s="225">
        <v>15630.563622794614</v>
      </c>
      <c r="E39" s="225">
        <v>0</v>
      </c>
      <c r="F39" s="225">
        <v>15630.563622794614</v>
      </c>
    </row>
    <row r="40" spans="2:6" ht="25.5" x14ac:dyDescent="0.2">
      <c r="B40" s="223"/>
      <c r="C40" s="415" t="s">
        <v>397</v>
      </c>
      <c r="D40" s="225">
        <v>8758.4173211449852</v>
      </c>
      <c r="E40" s="225">
        <v>0</v>
      </c>
      <c r="F40" s="225">
        <v>8737.681625235924</v>
      </c>
    </row>
    <row r="41" spans="2:6" s="308" customFormat="1" ht="25.5" x14ac:dyDescent="0.2">
      <c r="B41" s="223"/>
      <c r="C41" s="415" t="s">
        <v>398</v>
      </c>
      <c r="D41" s="225">
        <v>0</v>
      </c>
      <c r="E41" s="225">
        <v>0</v>
      </c>
      <c r="F41" s="225">
        <v>0</v>
      </c>
    </row>
    <row r="42" spans="2:6" s="308" customFormat="1" ht="25.5" x14ac:dyDescent="0.2">
      <c r="B42" s="223"/>
      <c r="C42" s="415" t="s">
        <v>399</v>
      </c>
      <c r="D42" s="225">
        <v>2999.3560813015265</v>
      </c>
      <c r="E42" s="225">
        <v>0</v>
      </c>
      <c r="F42" s="225">
        <v>2999.3560813015265</v>
      </c>
    </row>
    <row r="43" spans="2:6" s="308" customFormat="1" ht="25.5" x14ac:dyDescent="0.2">
      <c r="B43" s="223"/>
      <c r="C43" s="415" t="s">
        <v>400</v>
      </c>
      <c r="D43" s="225">
        <v>6145.496835934825</v>
      </c>
      <c r="E43" s="225">
        <v>0</v>
      </c>
      <c r="F43" s="225">
        <v>6145.496835934825</v>
      </c>
    </row>
    <row r="44" spans="2:6" ht="25.5" x14ac:dyDescent="0.2">
      <c r="B44" s="223"/>
      <c r="C44" s="415" t="s">
        <v>401</v>
      </c>
      <c r="D44" s="225">
        <v>2006.8603029572616</v>
      </c>
      <c r="E44" s="225">
        <v>0</v>
      </c>
      <c r="F44" s="225">
        <v>2006.8603029572616</v>
      </c>
    </row>
    <row r="45" spans="2:6" ht="25.5" x14ac:dyDescent="0.2">
      <c r="B45" s="223"/>
      <c r="C45" s="415" t="s">
        <v>402</v>
      </c>
      <c r="D45" s="225">
        <v>631.74709281456092</v>
      </c>
      <c r="E45" s="225">
        <v>0</v>
      </c>
      <c r="F45" s="225">
        <v>631.74709281456092</v>
      </c>
    </row>
    <row r="47" spans="2:6" ht="15.75" x14ac:dyDescent="0.25">
      <c r="B47" s="74" t="s">
        <v>221</v>
      </c>
    </row>
    <row r="48" spans="2:6" ht="15.75" x14ac:dyDescent="0.25">
      <c r="B48" s="74"/>
    </row>
    <row r="49" spans="2:12" ht="15.75" x14ac:dyDescent="0.2">
      <c r="B49" s="358" t="s">
        <v>240</v>
      </c>
      <c r="C49" s="263"/>
      <c r="D49" s="264"/>
      <c r="E49" s="265"/>
    </row>
    <row r="50" spans="2:12" ht="15.75" x14ac:dyDescent="0.25">
      <c r="B50" s="74"/>
    </row>
    <row r="51" spans="2:12" ht="51" x14ac:dyDescent="0.2">
      <c r="B51" s="214" t="s">
        <v>94</v>
      </c>
      <c r="C51" s="215" t="s">
        <v>241</v>
      </c>
      <c r="D51" s="216" t="s">
        <v>191</v>
      </c>
      <c r="E51" s="216" t="s">
        <v>190</v>
      </c>
      <c r="F51" s="217" t="s">
        <v>194</v>
      </c>
      <c r="G51" s="555" t="s">
        <v>188</v>
      </c>
      <c r="H51" s="556"/>
      <c r="I51" s="557"/>
      <c r="J51" s="218" t="s">
        <v>187</v>
      </c>
      <c r="K51" s="217" t="s">
        <v>186</v>
      </c>
      <c r="L51" s="219" t="s">
        <v>185</v>
      </c>
    </row>
    <row r="52" spans="2:12" x14ac:dyDescent="0.2">
      <c r="B52" s="214"/>
      <c r="C52" s="215"/>
      <c r="D52" s="216"/>
      <c r="E52" s="35"/>
      <c r="F52" s="35"/>
      <c r="G52" s="217" t="s">
        <v>205</v>
      </c>
      <c r="H52" s="217" t="s">
        <v>206</v>
      </c>
      <c r="I52" s="220" t="s">
        <v>207</v>
      </c>
      <c r="J52" s="218" t="s">
        <v>96</v>
      </c>
      <c r="K52" s="217"/>
      <c r="L52" s="219"/>
    </row>
    <row r="53" spans="2:12" s="308" customFormat="1" x14ac:dyDescent="0.2">
      <c r="B53" s="214"/>
      <c r="C53" s="215"/>
      <c r="D53" s="216"/>
      <c r="E53" s="35" t="s">
        <v>97</v>
      </c>
      <c r="F53" s="35" t="s">
        <v>97</v>
      </c>
      <c r="G53" s="35"/>
      <c r="H53" s="35" t="s">
        <v>97</v>
      </c>
      <c r="I53" s="369"/>
      <c r="J53" s="35" t="s">
        <v>97</v>
      </c>
      <c r="K53" s="35" t="s">
        <v>97</v>
      </c>
      <c r="L53" s="35" t="s">
        <v>97</v>
      </c>
    </row>
    <row r="54" spans="2:12" x14ac:dyDescent="0.2">
      <c r="B54" s="223"/>
      <c r="C54" s="438" t="s">
        <v>395</v>
      </c>
      <c r="D54" s="225"/>
      <c r="E54" s="225"/>
      <c r="F54" s="225"/>
      <c r="G54" s="227"/>
      <c r="H54" s="225"/>
      <c r="I54" s="226" t="e">
        <f t="shared" ref="I54:I59" si="3">(H54-G54)/G54</f>
        <v>#DIV/0!</v>
      </c>
      <c r="J54" s="225"/>
      <c r="K54" s="227"/>
      <c r="L54" s="225"/>
    </row>
    <row r="55" spans="2:12" x14ac:dyDescent="0.2">
      <c r="B55" s="223"/>
      <c r="C55" s="225"/>
      <c r="D55" s="225"/>
      <c r="E55" s="225"/>
      <c r="F55" s="225"/>
      <c r="G55" s="227"/>
      <c r="H55" s="225"/>
      <c r="I55" s="226" t="e">
        <f t="shared" si="3"/>
        <v>#DIV/0!</v>
      </c>
      <c r="J55" s="225"/>
      <c r="K55" s="227"/>
      <c r="L55" s="225"/>
    </row>
    <row r="56" spans="2:12" x14ac:dyDescent="0.2">
      <c r="B56" s="223"/>
      <c r="C56" s="225"/>
      <c r="D56" s="225"/>
      <c r="E56" s="225"/>
      <c r="F56" s="225"/>
      <c r="G56" s="227"/>
      <c r="H56" s="225"/>
      <c r="I56" s="226" t="e">
        <f t="shared" si="3"/>
        <v>#DIV/0!</v>
      </c>
      <c r="J56" s="225"/>
      <c r="K56" s="227"/>
      <c r="L56" s="225"/>
    </row>
    <row r="57" spans="2:12" x14ac:dyDescent="0.2">
      <c r="B57" s="223"/>
      <c r="C57" s="225"/>
      <c r="D57" s="225"/>
      <c r="E57" s="225"/>
      <c r="F57" s="225"/>
      <c r="G57" s="227"/>
      <c r="H57" s="225"/>
      <c r="I57" s="226" t="e">
        <f t="shared" si="3"/>
        <v>#DIV/0!</v>
      </c>
      <c r="J57" s="225"/>
      <c r="K57" s="227"/>
      <c r="L57" s="225"/>
    </row>
    <row r="58" spans="2:12" x14ac:dyDescent="0.2">
      <c r="B58" s="223"/>
      <c r="C58" s="225"/>
      <c r="D58" s="225"/>
      <c r="E58" s="225"/>
      <c r="F58" s="225"/>
      <c r="G58" s="227"/>
      <c r="H58" s="225"/>
      <c r="I58" s="226" t="e">
        <f t="shared" si="3"/>
        <v>#DIV/0!</v>
      </c>
      <c r="J58" s="225"/>
      <c r="K58" s="227"/>
      <c r="L58" s="225"/>
    </row>
    <row r="59" spans="2:12" x14ac:dyDescent="0.2">
      <c r="B59" s="223"/>
      <c r="C59" s="225"/>
      <c r="D59" s="225"/>
      <c r="E59" s="225"/>
      <c r="F59" s="225"/>
      <c r="G59" s="227"/>
      <c r="H59" s="225"/>
      <c r="I59" s="226" t="e">
        <f t="shared" si="3"/>
        <v>#DIV/0!</v>
      </c>
      <c r="J59" s="225"/>
      <c r="K59" s="227"/>
      <c r="L59" s="225"/>
    </row>
    <row r="61" spans="2:12" ht="19.5" x14ac:dyDescent="0.25">
      <c r="B61" s="74" t="s">
        <v>242</v>
      </c>
      <c r="C61" s="266"/>
      <c r="D61" s="266"/>
      <c r="E61" s="266"/>
      <c r="F61" s="266"/>
      <c r="G61" s="266"/>
      <c r="H61" s="266"/>
      <c r="I61" s="266"/>
      <c r="J61" s="266"/>
      <c r="K61" s="266"/>
      <c r="L61" s="266"/>
    </row>
    <row r="62" spans="2:12" ht="19.5" x14ac:dyDescent="0.25">
      <c r="B62" s="74"/>
      <c r="C62" s="266"/>
      <c r="D62" s="266"/>
      <c r="E62" s="266"/>
      <c r="F62" s="266"/>
      <c r="G62" s="266"/>
      <c r="H62" s="266"/>
      <c r="I62" s="266"/>
      <c r="J62" s="266"/>
      <c r="K62" s="266"/>
      <c r="L62" s="266"/>
    </row>
    <row r="63" spans="2:12" ht="19.5" x14ac:dyDescent="0.2">
      <c r="B63" s="358" t="s">
        <v>240</v>
      </c>
      <c r="C63" s="263"/>
      <c r="D63" s="264"/>
      <c r="E63" s="265"/>
      <c r="F63" s="266"/>
      <c r="G63" s="266"/>
      <c r="H63" s="266"/>
      <c r="I63" s="266"/>
      <c r="J63" s="266"/>
      <c r="K63" s="266"/>
      <c r="L63" s="266"/>
    </row>
    <row r="64" spans="2:12" ht="12.75" customHeight="1" x14ac:dyDescent="0.25">
      <c r="B64" s="232"/>
      <c r="C64" s="266"/>
      <c r="D64" s="266"/>
      <c r="E64" s="266"/>
      <c r="F64" s="266"/>
      <c r="G64" s="266"/>
      <c r="H64" s="266"/>
      <c r="I64" s="266"/>
      <c r="J64" s="266"/>
      <c r="K64" s="266"/>
      <c r="L64" s="266"/>
    </row>
    <row r="65" spans="2:12" ht="51" x14ac:dyDescent="0.2">
      <c r="B65" s="214" t="s">
        <v>94</v>
      </c>
      <c r="C65" s="215" t="s">
        <v>95</v>
      </c>
      <c r="D65" s="216" t="s">
        <v>191</v>
      </c>
      <c r="E65" s="216" t="s">
        <v>190</v>
      </c>
      <c r="F65" s="217" t="s">
        <v>194</v>
      </c>
      <c r="G65" s="555" t="s">
        <v>188</v>
      </c>
      <c r="H65" s="556"/>
      <c r="I65" s="557"/>
      <c r="J65" s="218" t="s">
        <v>187</v>
      </c>
      <c r="K65" s="217" t="s">
        <v>186</v>
      </c>
      <c r="L65" s="219" t="s">
        <v>185</v>
      </c>
    </row>
    <row r="66" spans="2:12" ht="18.75" customHeight="1" x14ac:dyDescent="0.2">
      <c r="B66" s="267"/>
      <c r="C66" s="268"/>
      <c r="D66" s="216"/>
      <c r="E66" s="216"/>
      <c r="F66" s="217"/>
      <c r="G66" s="217" t="s">
        <v>205</v>
      </c>
      <c r="H66" s="217" t="s">
        <v>206</v>
      </c>
      <c r="I66" s="220" t="s">
        <v>207</v>
      </c>
      <c r="J66" s="218" t="s">
        <v>96</v>
      </c>
      <c r="K66" s="217"/>
      <c r="L66" s="219"/>
    </row>
    <row r="67" spans="2:12" s="308" customFormat="1" x14ac:dyDescent="0.2">
      <c r="B67" s="267"/>
      <c r="C67" s="268"/>
      <c r="D67" s="216"/>
      <c r="E67" s="35" t="s">
        <v>97</v>
      </c>
      <c r="F67" s="35" t="s">
        <v>97</v>
      </c>
      <c r="G67" s="217"/>
      <c r="H67" s="35" t="s">
        <v>97</v>
      </c>
      <c r="I67" s="369"/>
      <c r="J67" s="35" t="s">
        <v>97</v>
      </c>
      <c r="K67" s="35" t="s">
        <v>97</v>
      </c>
      <c r="L67" s="35" t="s">
        <v>97</v>
      </c>
    </row>
    <row r="68" spans="2:12" x14ac:dyDescent="0.2">
      <c r="B68" s="223"/>
      <c r="C68" s="438" t="s">
        <v>395</v>
      </c>
      <c r="D68" s="225"/>
      <c r="E68" s="225"/>
      <c r="F68" s="225"/>
      <c r="G68" s="227"/>
      <c r="H68" s="225"/>
      <c r="I68" s="226" t="e">
        <f t="shared" ref="I68:I73" si="4">(H68-G68)/G68</f>
        <v>#DIV/0!</v>
      </c>
      <c r="J68" s="225"/>
      <c r="K68" s="227"/>
      <c r="L68" s="225"/>
    </row>
    <row r="69" spans="2:12" x14ac:dyDescent="0.2">
      <c r="B69" s="223"/>
      <c r="C69" s="225"/>
      <c r="D69" s="225"/>
      <c r="E69" s="225"/>
      <c r="F69" s="225"/>
      <c r="G69" s="227"/>
      <c r="H69" s="225"/>
      <c r="I69" s="226" t="e">
        <f t="shared" si="4"/>
        <v>#DIV/0!</v>
      </c>
      <c r="J69" s="225"/>
      <c r="K69" s="227"/>
      <c r="L69" s="225"/>
    </row>
    <row r="70" spans="2:12" x14ac:dyDescent="0.2">
      <c r="B70" s="223"/>
      <c r="C70" s="225"/>
      <c r="D70" s="225"/>
      <c r="E70" s="225"/>
      <c r="F70" s="225"/>
      <c r="G70" s="227"/>
      <c r="H70" s="225"/>
      <c r="I70" s="226" t="e">
        <f t="shared" si="4"/>
        <v>#DIV/0!</v>
      </c>
      <c r="J70" s="225"/>
      <c r="K70" s="227"/>
      <c r="L70" s="225"/>
    </row>
    <row r="71" spans="2:12" x14ac:dyDescent="0.2">
      <c r="B71" s="223"/>
      <c r="C71" s="225"/>
      <c r="D71" s="225"/>
      <c r="E71" s="225"/>
      <c r="F71" s="225"/>
      <c r="G71" s="227"/>
      <c r="H71" s="225"/>
      <c r="I71" s="226" t="e">
        <f t="shared" si="4"/>
        <v>#DIV/0!</v>
      </c>
      <c r="J71" s="225"/>
      <c r="K71" s="227"/>
      <c r="L71" s="225"/>
    </row>
    <row r="72" spans="2:12" x14ac:dyDescent="0.2">
      <c r="B72" s="223"/>
      <c r="C72" s="225"/>
      <c r="D72" s="225"/>
      <c r="E72" s="225"/>
      <c r="F72" s="225"/>
      <c r="G72" s="227"/>
      <c r="H72" s="225"/>
      <c r="I72" s="226" t="e">
        <f t="shared" si="4"/>
        <v>#DIV/0!</v>
      </c>
      <c r="J72" s="225"/>
      <c r="K72" s="227"/>
      <c r="L72" s="225"/>
    </row>
    <row r="73" spans="2:12" x14ac:dyDescent="0.2">
      <c r="B73" s="223"/>
      <c r="C73" s="225"/>
      <c r="D73" s="225"/>
      <c r="E73" s="225"/>
      <c r="F73" s="225"/>
      <c r="G73" s="227"/>
      <c r="H73" s="225"/>
      <c r="I73" s="226" t="e">
        <f t="shared" si="4"/>
        <v>#DIV/0!</v>
      </c>
      <c r="J73" s="225"/>
      <c r="K73" s="227"/>
      <c r="L73" s="225"/>
    </row>
    <row r="75" spans="2:12" ht="15.75" customHeight="1" x14ac:dyDescent="0.25">
      <c r="B75" s="74" t="s">
        <v>243</v>
      </c>
      <c r="C75" s="266"/>
      <c r="D75" s="74"/>
      <c r="E75" s="266"/>
      <c r="F75" s="74"/>
      <c r="G75" s="266"/>
      <c r="H75" s="266"/>
      <c r="I75" s="266"/>
      <c r="J75" s="266"/>
      <c r="K75" s="74"/>
      <c r="L75" s="266"/>
    </row>
    <row r="76" spans="2:12" ht="15.75" customHeight="1" x14ac:dyDescent="0.25">
      <c r="B76" s="74"/>
      <c r="C76" s="266"/>
      <c r="D76" s="74"/>
      <c r="E76" s="266"/>
      <c r="F76" s="74"/>
      <c r="G76" s="266"/>
      <c r="H76" s="266"/>
      <c r="I76" s="266"/>
      <c r="J76" s="266"/>
      <c r="K76" s="74"/>
      <c r="L76" s="266"/>
    </row>
    <row r="77" spans="2:12" ht="59.25" customHeight="1" x14ac:dyDescent="0.2">
      <c r="B77" s="214" t="s">
        <v>94</v>
      </c>
      <c r="C77" s="269" t="s">
        <v>117</v>
      </c>
      <c r="D77" s="551" t="s">
        <v>244</v>
      </c>
      <c r="E77" s="571"/>
      <c r="F77" s="551"/>
      <c r="G77" s="362" t="s">
        <v>245</v>
      </c>
      <c r="H77" s="362" t="s">
        <v>245</v>
      </c>
      <c r="I77" s="363" t="s">
        <v>246</v>
      </c>
      <c r="J77" s="361" t="s">
        <v>246</v>
      </c>
      <c r="K77" s="270"/>
    </row>
    <row r="78" spans="2:12" ht="38.25" x14ac:dyDescent="0.2">
      <c r="B78" s="214"/>
      <c r="C78" s="269"/>
      <c r="D78" s="572"/>
      <c r="E78" s="556"/>
      <c r="F78" s="557"/>
      <c r="G78" s="362" t="s">
        <v>247</v>
      </c>
      <c r="H78" s="362" t="s">
        <v>248</v>
      </c>
      <c r="I78" s="362" t="s">
        <v>247</v>
      </c>
      <c r="J78" s="361" t="s">
        <v>248</v>
      </c>
      <c r="K78" s="271"/>
    </row>
    <row r="79" spans="2:12" x14ac:dyDescent="0.2">
      <c r="B79" s="223"/>
      <c r="C79" s="433" t="s">
        <v>395</v>
      </c>
      <c r="D79" s="565"/>
      <c r="E79" s="566"/>
      <c r="F79" s="567"/>
      <c r="G79" s="364"/>
      <c r="H79" s="364"/>
      <c r="I79" s="365"/>
      <c r="J79" s="374"/>
      <c r="K79" s="273"/>
    </row>
    <row r="80" spans="2:12" x14ac:dyDescent="0.2">
      <c r="B80" s="223"/>
      <c r="C80" s="272"/>
      <c r="D80" s="565"/>
      <c r="E80" s="566"/>
      <c r="F80" s="567"/>
      <c r="G80" s="364"/>
      <c r="H80" s="364"/>
      <c r="I80" s="365"/>
      <c r="J80" s="374"/>
      <c r="K80" s="273"/>
    </row>
    <row r="81" spans="2:11" x14ac:dyDescent="0.2">
      <c r="B81" s="223"/>
      <c r="C81" s="272"/>
      <c r="D81" s="565"/>
      <c r="E81" s="566"/>
      <c r="F81" s="567"/>
      <c r="G81" s="364"/>
      <c r="H81" s="364"/>
      <c r="I81" s="365"/>
      <c r="J81" s="374"/>
      <c r="K81" s="273"/>
    </row>
    <row r="82" spans="2:11" x14ac:dyDescent="0.2">
      <c r="B82" s="274"/>
      <c r="C82" s="568" t="s">
        <v>105</v>
      </c>
      <c r="D82" s="569"/>
      <c r="E82" s="569"/>
      <c r="F82" s="570"/>
      <c r="G82" s="366">
        <v>0</v>
      </c>
      <c r="H82" s="366">
        <v>0</v>
      </c>
      <c r="I82" s="367">
        <v>0</v>
      </c>
      <c r="J82" s="375">
        <v>0</v>
      </c>
      <c r="K82" s="275"/>
    </row>
    <row r="83" spans="2:11" x14ac:dyDescent="0.2">
      <c r="C83" s="276"/>
    </row>
    <row r="84" spans="2:11" x14ac:dyDescent="0.2">
      <c r="D84" s="277"/>
    </row>
  </sheetData>
  <mergeCells count="15">
    <mergeCell ref="C30:F30"/>
    <mergeCell ref="C31:F31"/>
    <mergeCell ref="B5:C5"/>
    <mergeCell ref="G9:K9"/>
    <mergeCell ref="B26:D26"/>
    <mergeCell ref="C28:F28"/>
    <mergeCell ref="C29:F29"/>
    <mergeCell ref="D80:F80"/>
    <mergeCell ref="D79:F79"/>
    <mergeCell ref="C82:F82"/>
    <mergeCell ref="D81:F81"/>
    <mergeCell ref="G51:I51"/>
    <mergeCell ref="G65:I65"/>
    <mergeCell ref="D77:F77"/>
    <mergeCell ref="D78:F78"/>
  </mergeCells>
  <pageMargins left="0.35433070866141736" right="0.35433070866141736" top="0.59055118110236227" bottom="0.59055118110236227" header="0.51181102362204722" footer="0.11811023622047245"/>
  <pageSetup paperSize="9" scale="46" fitToHeight="100" orientation="landscape" r:id="rId1"/>
  <headerFooter scaleWithDoc="0" alignWithMargins="0">
    <oddFooter>&amp;L&amp;8&amp;D&amp;C&amp;8&amp; Template: &amp;A
&amp;F&amp;R&amp;8&amp;P of &amp;N</oddFooter>
  </headerFooter>
  <rowBreaks count="1" manualBreakCount="1">
    <brk id="46" min="1" max="1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H14"/>
  <sheetViews>
    <sheetView view="pageBreakPreview" zoomScaleNormal="100" zoomScaleSheetLayoutView="100" workbookViewId="0">
      <selection activeCell="F10" sqref="F10"/>
    </sheetView>
  </sheetViews>
  <sheetFormatPr defaultRowHeight="12.75" x14ac:dyDescent="0.2"/>
  <cols>
    <col min="1" max="1" width="12" style="56" customWidth="1"/>
    <col min="2" max="2" width="16.42578125" style="56" bestFit="1" customWidth="1"/>
    <col min="3" max="3" width="41.28515625" style="56" customWidth="1"/>
    <col min="4" max="4" width="15.7109375" style="56" customWidth="1"/>
    <col min="5" max="5" width="8.5703125" style="56" customWidth="1"/>
    <col min="6" max="8" width="19.85546875" style="56" customWidth="1"/>
    <col min="9" max="9" width="18.28515625" style="56" customWidth="1"/>
    <col min="10" max="16384" width="9.140625" style="56"/>
  </cols>
  <sheetData>
    <row r="1" spans="2:8" ht="20.25" x14ac:dyDescent="0.3">
      <c r="B1" s="26" t="str">
        <f>Cover!C22</f>
        <v>Endeavour Energy</v>
      </c>
      <c r="C1" s="27"/>
      <c r="D1" s="27"/>
      <c r="E1" s="27"/>
      <c r="F1" s="27"/>
      <c r="G1" s="27"/>
      <c r="H1" s="27"/>
    </row>
    <row r="2" spans="2:8" ht="20.25" x14ac:dyDescent="0.3">
      <c r="B2" s="585" t="s">
        <v>106</v>
      </c>
      <c r="C2" s="585"/>
    </row>
    <row r="3" spans="2:8" ht="20.25" x14ac:dyDescent="0.3">
      <c r="B3" s="26" t="str">
        <f>Cover!C26</f>
        <v>2013-14</v>
      </c>
    </row>
    <row r="4" spans="2:8" ht="20.25" x14ac:dyDescent="0.3">
      <c r="B4" s="26"/>
    </row>
    <row r="5" spans="2:8" ht="66" customHeight="1" x14ac:dyDescent="0.2">
      <c r="B5" s="586" t="s">
        <v>252</v>
      </c>
      <c r="C5" s="587"/>
    </row>
    <row r="6" spans="2:8" ht="20.25" x14ac:dyDescent="0.3">
      <c r="B6" s="55"/>
    </row>
    <row r="7" spans="2:8" ht="15.75" x14ac:dyDescent="0.25">
      <c r="B7" s="74" t="s">
        <v>54</v>
      </c>
    </row>
    <row r="8" spans="2:8" ht="15.75" x14ac:dyDescent="0.25">
      <c r="B8" s="65"/>
    </row>
    <row r="9" spans="2:8" hidden="1" x14ac:dyDescent="0.2">
      <c r="B9" s="57"/>
      <c r="C9" s="58"/>
      <c r="D9" s="59"/>
      <c r="E9" s="60"/>
      <c r="F9" s="61"/>
      <c r="G9" s="62"/>
      <c r="H9" s="62"/>
    </row>
    <row r="10" spans="2:8" ht="51" customHeight="1" x14ac:dyDescent="0.2">
      <c r="B10" s="66" t="s">
        <v>94</v>
      </c>
      <c r="C10" s="63" t="s">
        <v>95</v>
      </c>
      <c r="D10" s="67" t="s">
        <v>132</v>
      </c>
    </row>
    <row r="11" spans="2:8" ht="14.25" customHeight="1" x14ac:dyDescent="0.2">
      <c r="B11" s="176"/>
      <c r="C11" s="68" t="s">
        <v>107</v>
      </c>
      <c r="D11" s="411">
        <v>0</v>
      </c>
    </row>
    <row r="12" spans="2:8" ht="13.5" customHeight="1" x14ac:dyDescent="0.2">
      <c r="B12" s="176"/>
      <c r="C12" s="68" t="s">
        <v>108</v>
      </c>
      <c r="D12" s="411">
        <v>4649.8116286990544</v>
      </c>
    </row>
    <row r="13" spans="2:8" ht="14.25" customHeight="1" x14ac:dyDescent="0.2">
      <c r="B13" s="176"/>
      <c r="C13" s="68" t="s">
        <v>99</v>
      </c>
      <c r="D13" s="411">
        <v>0</v>
      </c>
    </row>
    <row r="14" spans="2:8" ht="13.5" customHeight="1" x14ac:dyDescent="0.2">
      <c r="B14" s="176"/>
      <c r="C14" s="69" t="s">
        <v>109</v>
      </c>
      <c r="D14" s="177">
        <f>SUM(D11:D13)</f>
        <v>4649.8116286990544</v>
      </c>
    </row>
  </sheetData>
  <mergeCells count="2">
    <mergeCell ref="B2:C2"/>
    <mergeCell ref="B5:C5"/>
  </mergeCells>
  <phoneticPr fontId="36" type="noConversion"/>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
&amp;F&amp;R&amp;8&amp;P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M16"/>
  <sheetViews>
    <sheetView view="pageBreakPreview" zoomScaleNormal="100" zoomScaleSheetLayoutView="100" workbookViewId="0">
      <selection activeCell="D14" sqref="D14:I16"/>
    </sheetView>
  </sheetViews>
  <sheetFormatPr defaultRowHeight="12.75" x14ac:dyDescent="0.2"/>
  <cols>
    <col min="1" max="1" width="12" style="56" customWidth="1"/>
    <col min="2" max="2" width="16.42578125" style="56" bestFit="1" customWidth="1"/>
    <col min="3" max="3" width="48.5703125" style="56" customWidth="1"/>
    <col min="4" max="9" width="15.7109375" style="56" customWidth="1"/>
    <col min="10" max="10" width="10.28515625" style="56" customWidth="1"/>
    <col min="11" max="13" width="19.85546875" style="56" customWidth="1"/>
    <col min="14" max="14" width="18.28515625" style="56" customWidth="1"/>
    <col min="15" max="16384" width="9.140625" style="56"/>
  </cols>
  <sheetData>
    <row r="1" spans="2:13" ht="20.25" x14ac:dyDescent="0.3">
      <c r="B1" s="26" t="str">
        <f>Cover!C22</f>
        <v>Endeavour Energy</v>
      </c>
      <c r="C1" s="27"/>
      <c r="D1" s="27"/>
      <c r="E1" s="27"/>
      <c r="F1" s="27"/>
      <c r="G1" s="27"/>
      <c r="H1" s="27"/>
      <c r="I1" s="27"/>
      <c r="J1" s="27"/>
      <c r="K1" s="27"/>
      <c r="L1" s="27"/>
      <c r="M1" s="27"/>
    </row>
    <row r="2" spans="2:13" ht="20.25" customHeight="1" x14ac:dyDescent="0.3">
      <c r="B2" s="588" t="s">
        <v>111</v>
      </c>
      <c r="C2" s="588"/>
      <c r="D2" s="588"/>
    </row>
    <row r="3" spans="2:13" ht="20.25" x14ac:dyDescent="0.3">
      <c r="B3" s="26" t="str">
        <f>Cover!C26</f>
        <v>2013-14</v>
      </c>
    </row>
    <row r="4" spans="2:13" ht="20.25" x14ac:dyDescent="0.3">
      <c r="B4" s="26"/>
    </row>
    <row r="5" spans="2:13" ht="55.5" customHeight="1" x14ac:dyDescent="0.2">
      <c r="B5" s="586" t="s">
        <v>253</v>
      </c>
      <c r="C5" s="589"/>
      <c r="D5" s="587"/>
    </row>
    <row r="6" spans="2:13" ht="20.25" x14ac:dyDescent="0.3">
      <c r="B6" s="55"/>
    </row>
    <row r="7" spans="2:13" ht="15.75" x14ac:dyDescent="0.25">
      <c r="B7" s="74" t="s">
        <v>55</v>
      </c>
    </row>
    <row r="8" spans="2:13" ht="15.75" x14ac:dyDescent="0.25">
      <c r="B8" s="65"/>
    </row>
    <row r="9" spans="2:13" ht="51" customHeight="1" x14ac:dyDescent="0.2">
      <c r="B9" s="66" t="s">
        <v>94</v>
      </c>
      <c r="C9" s="63" t="s">
        <v>95</v>
      </c>
      <c r="D9" s="67" t="s">
        <v>112</v>
      </c>
      <c r="E9" s="64" t="s">
        <v>113</v>
      </c>
      <c r="F9" s="64" t="s">
        <v>70</v>
      </c>
      <c r="G9" s="64" t="s">
        <v>71</v>
      </c>
      <c r="H9" s="64" t="s">
        <v>159</v>
      </c>
      <c r="I9" s="64" t="s">
        <v>114</v>
      </c>
    </row>
    <row r="10" spans="2:13" ht="12.75" customHeight="1" x14ac:dyDescent="0.2">
      <c r="B10" s="156"/>
      <c r="C10" s="164" t="s">
        <v>96</v>
      </c>
      <c r="D10" s="35" t="s">
        <v>97</v>
      </c>
      <c r="E10" s="35" t="s">
        <v>97</v>
      </c>
      <c r="F10" s="35" t="s">
        <v>97</v>
      </c>
      <c r="G10" s="35" t="s">
        <v>97</v>
      </c>
      <c r="H10" s="35" t="s">
        <v>97</v>
      </c>
      <c r="I10" s="35" t="s">
        <v>97</v>
      </c>
    </row>
    <row r="11" spans="2:13" ht="12.75" customHeight="1" x14ac:dyDescent="0.2">
      <c r="B11" s="156"/>
      <c r="C11" s="71" t="s">
        <v>96</v>
      </c>
      <c r="D11" s="157">
        <v>7093.8221856014598</v>
      </c>
      <c r="E11" s="157">
        <v>4682.1350753788583</v>
      </c>
      <c r="F11" s="157">
        <v>6704.8184065842688</v>
      </c>
      <c r="G11" s="157">
        <v>1318.544675560506</v>
      </c>
      <c r="H11" s="157">
        <v>19799.320343125091</v>
      </c>
      <c r="I11" s="351">
        <f>'1. Income'!H21</f>
        <v>28230.493034983003</v>
      </c>
    </row>
    <row r="12" spans="2:13" ht="13.5" customHeight="1" x14ac:dyDescent="0.2">
      <c r="B12" s="156"/>
      <c r="C12" s="69" t="s">
        <v>115</v>
      </c>
      <c r="D12" s="70">
        <f>D11</f>
        <v>7093.8221856014598</v>
      </c>
      <c r="E12" s="70">
        <f t="shared" ref="E12:G12" si="0">E11</f>
        <v>4682.1350753788583</v>
      </c>
      <c r="F12" s="70">
        <f t="shared" si="0"/>
        <v>6704.8184065842688</v>
      </c>
      <c r="G12" s="70">
        <f t="shared" si="0"/>
        <v>1318.544675560506</v>
      </c>
      <c r="H12" s="70">
        <f t="shared" ref="H12" si="1">H11</f>
        <v>19799.320343125091</v>
      </c>
      <c r="I12" s="70">
        <f>I11</f>
        <v>28230.493034983003</v>
      </c>
    </row>
    <row r="13" spans="2:13" x14ac:dyDescent="0.2">
      <c r="B13" s="156"/>
      <c r="C13" s="164" t="s">
        <v>123</v>
      </c>
      <c r="D13" s="35"/>
      <c r="E13" s="35"/>
      <c r="F13" s="35"/>
      <c r="G13" s="35"/>
      <c r="H13" s="35"/>
      <c r="I13" s="35"/>
    </row>
    <row r="14" spans="2:13" ht="13.5" customHeight="1" x14ac:dyDescent="0.2">
      <c r="B14" s="156"/>
      <c r="C14" s="163" t="s">
        <v>407</v>
      </c>
      <c r="D14" s="450"/>
      <c r="E14" s="450"/>
      <c r="F14" s="450"/>
      <c r="G14" s="450"/>
      <c r="H14" s="450"/>
      <c r="I14" s="450"/>
    </row>
    <row r="15" spans="2:13" ht="13.5" customHeight="1" x14ac:dyDescent="0.2">
      <c r="B15" s="156"/>
      <c r="C15" s="69" t="s">
        <v>122</v>
      </c>
      <c r="D15" s="451"/>
      <c r="E15" s="451"/>
      <c r="F15" s="451"/>
      <c r="G15" s="451"/>
      <c r="H15" s="451"/>
      <c r="I15" s="451"/>
    </row>
    <row r="16" spans="2:13" ht="13.5" customHeight="1" x14ac:dyDescent="0.2">
      <c r="B16" s="156"/>
      <c r="C16" s="69" t="s">
        <v>110</v>
      </c>
      <c r="D16" s="451"/>
      <c r="E16" s="451"/>
      <c r="F16" s="451"/>
      <c r="G16" s="451"/>
      <c r="H16" s="451"/>
      <c r="I16" s="451"/>
    </row>
  </sheetData>
  <mergeCells count="2">
    <mergeCell ref="B2:D2"/>
    <mergeCell ref="B5:D5"/>
  </mergeCells>
  <phoneticPr fontId="36" type="noConversion"/>
  <pageMargins left="0.35433070866141736" right="0.35433070866141736" top="0.59055118110236227" bottom="0.59055118110236227" header="0.51181102362204722" footer="0.11811023622047245"/>
  <pageSetup paperSize="9" scale="89" fitToHeight="100" orientation="landscape" r:id="rId1"/>
  <headerFooter scaleWithDoc="0" alignWithMargins="0">
    <oddFooter>&amp;L&amp;8&amp;D&amp;C&amp;8&amp; Template: &amp;A
&amp;F&amp;R&amp;8&amp;P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Cover</vt:lpstr>
      <vt:lpstr>Contents</vt:lpstr>
      <vt:lpstr>1. Income</vt:lpstr>
      <vt:lpstr>5. Capex</vt:lpstr>
      <vt:lpstr>7. Capex for tax dep'n</vt:lpstr>
      <vt:lpstr>8. Maintenance</vt:lpstr>
      <vt:lpstr>10. Operating costs</vt:lpstr>
      <vt:lpstr>16. Avoided cost payments</vt:lpstr>
      <vt:lpstr>17. Altern Ctl &amp; other</vt:lpstr>
      <vt:lpstr>18. EBSS</vt:lpstr>
      <vt:lpstr>19. Juris Scheme</vt:lpstr>
      <vt:lpstr>20a. DMIS -DMIA</vt:lpstr>
      <vt:lpstr>20b. DMIS -  D-factor</vt:lpstr>
      <vt:lpstr>21. Self insurance</vt:lpstr>
      <vt:lpstr>22. CHAP</vt:lpstr>
      <vt:lpstr>Amendments</vt:lpstr>
      <vt:lpstr>'1. Income'!Print_Area</vt:lpstr>
      <vt:lpstr>'10. Operating costs'!Print_Area</vt:lpstr>
      <vt:lpstr>'16. Avoided cost payments'!Print_Area</vt:lpstr>
      <vt:lpstr>'17. Altern Ctl &amp; other'!Print_Area</vt:lpstr>
      <vt:lpstr>'18. EBSS'!Print_Area</vt:lpstr>
      <vt:lpstr>'19. Juris Scheme'!Print_Area</vt:lpstr>
      <vt:lpstr>'20a. DMIS -DMIA'!Print_Area</vt:lpstr>
      <vt:lpstr>'20b. DMIS -  D-factor'!Print_Area</vt:lpstr>
      <vt:lpstr>'21. Self insurance'!Print_Area</vt:lpstr>
      <vt:lpstr>'22. CHAP'!Print_Area</vt:lpstr>
      <vt:lpstr>'5. Capex'!Print_Area</vt:lpstr>
      <vt:lpstr>'7. Capex for tax dep''n'!Print_Area</vt:lpstr>
      <vt:lpstr>'8. Maintenance'!Print_Area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Patrick Duffy</cp:lastModifiedBy>
  <cp:lastPrinted>2014-11-12T23:09:17Z</cp:lastPrinted>
  <dcterms:created xsi:type="dcterms:W3CDTF">2012-02-16T03:44:14Z</dcterms:created>
  <dcterms:modified xsi:type="dcterms:W3CDTF">2014-11-13T00:26:58Z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8218536</vt:lpwstr>
  </property>
  <property fmtid="{D5CDD505-2E9C-101B-9397-08002B2CF9AE}" pid="3" name="cf">
    <vt:lpwstr>\\cbrvpwxfs01\home$\abrya\endeavour energy - annual rin (D2012-00138129).xlsx</vt:lpwstr>
  </property>
  <property fmtid="{D5CDD505-2E9C-101B-9397-08002B2CF9AE}" pid="4" name="Status">
    <vt:lpwstr>Ready</vt:lpwstr>
  </property>
  <property fmtid="{D5CDD505-2E9C-101B-9397-08002B2CF9AE}" pid="5" name="DatabaseID">
    <vt:lpwstr>AC</vt:lpwstr>
  </property>
  <property fmtid="{D5CDD505-2E9C-101B-9397-08002B2CF9AE}" pid="6" name="OnClose">
    <vt:lpwstr/>
  </property>
  <property fmtid="{D5CDD505-2E9C-101B-9397-08002B2CF9AE}" pid="7" name="currfile">
    <vt:lpwstr>\\SCBRFS001\home$\jpick\endeavour 2013-14 - annual rin (D2014-00084801).xlsx</vt:lpwstr>
  </property>
</Properties>
</file>