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30" windowWidth="18570" windowHeight="11610" tabRatio="959"/>
  </bookViews>
  <sheets>
    <sheet name="Cover" sheetId="11" r:id="rId1"/>
    <sheet name="Contents" sheetId="59" r:id="rId2"/>
    <sheet name="1. Income" sheetId="46" r:id="rId3"/>
    <sheet name="5. Capex" sheetId="60" r:id="rId4"/>
    <sheet name="7. Capex for tax dep'n" sheetId="50" r:id="rId5"/>
    <sheet name="8. Maintenance" sheetId="51" r:id="rId6"/>
    <sheet name="10. Operating costs" sheetId="53" r:id="rId7"/>
    <sheet name="16. Avoided cost payments" sheetId="17" r:id="rId8"/>
    <sheet name="17. Altern Ctl &amp; other" sheetId="18" r:id="rId9"/>
    <sheet name="18. EBSS" sheetId="29" r:id="rId10"/>
    <sheet name="19. Juris Scheme" sheetId="33" r:id="rId11"/>
    <sheet name="20a. DMIS -DMIA" sheetId="30" r:id="rId12"/>
    <sheet name="20b. DMIS -  D-factor" sheetId="31" r:id="rId13"/>
    <sheet name="21. Self insurance" sheetId="32" r:id="rId14"/>
    <sheet name="22. CHAP" sheetId="10" r:id="rId15"/>
    <sheet name="Amendments" sheetId="62" r:id="rId16"/>
  </sheets>
  <externalReferences>
    <externalReference r:id="rId17"/>
    <externalReference r:id="rId18"/>
    <externalReference r:id="rId19"/>
    <externalReference r:id="rId20"/>
    <externalReference r:id="rId21"/>
    <externalReference r:id="rId22"/>
    <externalReference r:id="rId23"/>
  </externalReferences>
  <definedNames>
    <definedName name="abc" localSheetId="1">#REF!</definedName>
    <definedName name="abc">#REF!</definedName>
    <definedName name="Asset1" localSheetId="2">'[1]4. RAB'!#REF!</definedName>
    <definedName name="Asset1" localSheetId="1">'[2]4. RAB'!#REF!</definedName>
    <definedName name="Asset1" localSheetId="0">#REF!</definedName>
    <definedName name="Asset1">#REF!</definedName>
    <definedName name="Asset10" localSheetId="2">'[1]4. RAB'!#REF!</definedName>
    <definedName name="Asset10" localSheetId="1">'[2]4. RAB'!#REF!</definedName>
    <definedName name="Asset10" localSheetId="0">#REF!</definedName>
    <definedName name="Asset10">#REF!</definedName>
    <definedName name="Asset11" localSheetId="2">'[1]4. RAB'!#REF!</definedName>
    <definedName name="Asset11" localSheetId="1">'[2]4. RAB'!#REF!</definedName>
    <definedName name="Asset11" localSheetId="0">#REF!</definedName>
    <definedName name="Asset11">#REF!</definedName>
    <definedName name="asset11a" localSheetId="1">#REF!</definedName>
    <definedName name="asset11a" localSheetId="0">#REF!</definedName>
    <definedName name="asset11a">#REF!</definedName>
    <definedName name="Asset12" localSheetId="2">'[1]4. RAB'!#REF!</definedName>
    <definedName name="Asset12" localSheetId="1">'[2]4. RAB'!#REF!</definedName>
    <definedName name="Asset12" localSheetId="0">#REF!</definedName>
    <definedName name="Asset12">#REF!</definedName>
    <definedName name="Asset13" localSheetId="2">'[1]4. RAB'!#REF!</definedName>
    <definedName name="Asset13" localSheetId="1">'[2]4. RAB'!#REF!</definedName>
    <definedName name="Asset13" localSheetId="0">#REF!</definedName>
    <definedName name="Asset13">#REF!</definedName>
    <definedName name="Asset14" localSheetId="2">'[1]4. RAB'!#REF!</definedName>
    <definedName name="Asset14" localSheetId="1">'[2]4. RAB'!#REF!</definedName>
    <definedName name="Asset14" localSheetId="0">#REF!</definedName>
    <definedName name="Asset14">#REF!</definedName>
    <definedName name="Asset15" localSheetId="2">'[1]4. RAB'!#REF!</definedName>
    <definedName name="Asset15" localSheetId="1">'[2]4. RAB'!#REF!</definedName>
    <definedName name="Asset15" localSheetId="0">#REF!</definedName>
    <definedName name="Asset15">#REF!</definedName>
    <definedName name="Asset16" localSheetId="2">'[1]4. RAB'!#REF!</definedName>
    <definedName name="Asset16" localSheetId="1">'[2]4. RAB'!#REF!</definedName>
    <definedName name="Asset16" localSheetId="0">#REF!</definedName>
    <definedName name="Asset16">#REF!</definedName>
    <definedName name="Asset17" localSheetId="2">'[1]4. RAB'!#REF!</definedName>
    <definedName name="Asset17" localSheetId="1">'[2]4. RAB'!#REF!</definedName>
    <definedName name="Asset17" localSheetId="0">#REF!</definedName>
    <definedName name="Asset17">#REF!</definedName>
    <definedName name="Asset18" localSheetId="2">'[1]4. RAB'!#REF!</definedName>
    <definedName name="Asset18" localSheetId="1">'[2]4. RAB'!#REF!</definedName>
    <definedName name="Asset18" localSheetId="0">#REF!</definedName>
    <definedName name="Asset18">#REF!</definedName>
    <definedName name="Asset19" localSheetId="2">'[1]4. RAB'!#REF!</definedName>
    <definedName name="Asset19" localSheetId="1">'[2]4. RAB'!#REF!</definedName>
    <definedName name="Asset19" localSheetId="0">#REF!</definedName>
    <definedName name="Asset19">#REF!</definedName>
    <definedName name="Asset2" localSheetId="2">'[1]4. RAB'!#REF!</definedName>
    <definedName name="Asset2" localSheetId="1">'[2]4. RAB'!#REF!</definedName>
    <definedName name="Asset2" localSheetId="0">#REF!</definedName>
    <definedName name="Asset2">#REF!</definedName>
    <definedName name="Asset20" localSheetId="2">'[1]4. RAB'!#REF!</definedName>
    <definedName name="Asset20" localSheetId="1">'[2]4. RAB'!#REF!</definedName>
    <definedName name="Asset20" localSheetId="0">#REF!</definedName>
    <definedName name="Asset20">#REF!</definedName>
    <definedName name="Asset3" localSheetId="2">'[1]4. RAB'!#REF!</definedName>
    <definedName name="Asset3" localSheetId="1">'[2]4. RAB'!#REF!</definedName>
    <definedName name="Asset3" localSheetId="0">#REF!</definedName>
    <definedName name="Asset3">#REF!</definedName>
    <definedName name="Asset4" localSheetId="2">'[1]4. RAB'!#REF!</definedName>
    <definedName name="Asset4" localSheetId="1">'[2]4. RAB'!#REF!</definedName>
    <definedName name="Asset4" localSheetId="0">#REF!</definedName>
    <definedName name="Asset4">#REF!</definedName>
    <definedName name="Asset5" localSheetId="2">'[1]4. RAB'!#REF!</definedName>
    <definedName name="Asset5" localSheetId="1">'[2]4. RAB'!#REF!</definedName>
    <definedName name="Asset5" localSheetId="0">#REF!</definedName>
    <definedName name="Asset5">#REF!</definedName>
    <definedName name="Asset6" localSheetId="2">'[1]4. RAB'!#REF!</definedName>
    <definedName name="Asset6" localSheetId="1">'[2]4. RAB'!#REF!</definedName>
    <definedName name="Asset6" localSheetId="0">#REF!</definedName>
    <definedName name="Asset6">#REF!</definedName>
    <definedName name="Asset7" localSheetId="2">'[1]4. RAB'!#REF!</definedName>
    <definedName name="Asset7" localSheetId="1">'[2]4. RAB'!#REF!</definedName>
    <definedName name="Asset7" localSheetId="0">#REF!</definedName>
    <definedName name="Asset7">#REF!</definedName>
    <definedName name="Asset8" localSheetId="2">'[1]4. RAB'!#REF!</definedName>
    <definedName name="Asset8" localSheetId="1">'[2]4. RAB'!#REF!</definedName>
    <definedName name="Asset8" localSheetId="0">#REF!</definedName>
    <definedName name="Asset8">#REF!</definedName>
    <definedName name="Asset9" localSheetId="2">'[1]4. RAB'!#REF!</definedName>
    <definedName name="Asset9" localSheetId="1">'[2]4. RAB'!#REF!</definedName>
    <definedName name="Asset9" localSheetId="0">#REF!</definedName>
    <definedName name="Asset9">#REF!</definedName>
    <definedName name="DNSP">[3]Outcomes!$B$2</definedName>
    <definedName name="_xlnm.Print_Area" localSheetId="2">'1. Income'!$B$1:$J$35</definedName>
    <definedName name="_xlnm.Print_Area" localSheetId="6">'10. Operating costs'!$B$1:$N$82</definedName>
    <definedName name="_xlnm.Print_Area" localSheetId="7">'16. Avoided cost payments'!$B$1:$D$14</definedName>
    <definedName name="_xlnm.Print_Area" localSheetId="8">'17. Altern Ctl &amp; other'!$B$1:$I$16</definedName>
    <definedName name="_xlnm.Print_Area" localSheetId="9">'18. EBSS'!$B$1:$K$32</definedName>
    <definedName name="_xlnm.Print_Area" localSheetId="10">'19. Juris Scheme'!$B$1:$C$16</definedName>
    <definedName name="_xlnm.Print_Area" localSheetId="11">'20a. DMIS -DMIA'!$B$1:$F$23</definedName>
    <definedName name="_xlnm.Print_Area" localSheetId="12">'20b. DMIS -  D-factor'!$B$1:$I$99</definedName>
    <definedName name="_xlnm.Print_Area" localSheetId="13">'21. Self insurance'!$B$1:$M$29</definedName>
    <definedName name="_xlnm.Print_Area" localSheetId="14">'22. CHAP'!$B$1:$I$27</definedName>
    <definedName name="_xlnm.Print_Area" localSheetId="3">'5. Capex'!$B$1:$G$125</definedName>
    <definedName name="_xlnm.Print_Area" localSheetId="4">'7. Capex for tax dep''n'!$B$1:$F$30</definedName>
    <definedName name="_xlnm.Print_Area" localSheetId="5">'8. Maintenance'!$B$1:$L$52</definedName>
    <definedName name="_xlnm.Print_Area" localSheetId="1">Contents!$A$1:$G$16</definedName>
    <definedName name="_xlnm.Print_Area" localSheetId="0">Cover!$A$1:$H$44</definedName>
    <definedName name="YEAR">[3]Outcomes!$B$3</definedName>
  </definedNames>
  <calcPr calcId="145621" concurrentCalc="0"/>
</workbook>
</file>

<file path=xl/calcChain.xml><?xml version="1.0" encoding="utf-8"?>
<calcChain xmlns="http://schemas.openxmlformats.org/spreadsheetml/2006/main">
  <c r="F28" i="50" l="1"/>
  <c r="F27" i="50"/>
  <c r="F26" i="50"/>
  <c r="F25" i="50"/>
  <c r="F24" i="50"/>
  <c r="F23" i="50"/>
  <c r="F29" i="50"/>
  <c r="F20" i="50"/>
  <c r="F19" i="50"/>
  <c r="F18" i="50"/>
  <c r="F17" i="50"/>
  <c r="F16" i="50"/>
  <c r="F15" i="50"/>
  <c r="F14" i="50"/>
  <c r="F13" i="50"/>
  <c r="F12" i="50"/>
  <c r="F21" i="50"/>
  <c r="F30" i="50"/>
  <c r="F11" i="50"/>
  <c r="C32" i="31"/>
  <c r="C33" i="31"/>
  <c r="C34" i="31"/>
  <c r="C35" i="31"/>
  <c r="C36" i="31"/>
  <c r="C37" i="31"/>
  <c r="C38" i="31"/>
  <c r="C39" i="31"/>
  <c r="C40" i="31"/>
  <c r="C42" i="31"/>
  <c r="C43" i="31"/>
  <c r="C44" i="31"/>
  <c r="C45" i="31"/>
  <c r="C46" i="31"/>
  <c r="C47" i="31"/>
  <c r="C48" i="31"/>
  <c r="C49" i="31"/>
  <c r="C50" i="31"/>
  <c r="C51" i="31"/>
  <c r="C52" i="31"/>
  <c r="G15" i="31"/>
  <c r="G16" i="31"/>
  <c r="G17" i="31"/>
  <c r="G18" i="31"/>
  <c r="G19" i="31"/>
  <c r="H15" i="31"/>
  <c r="H16" i="31"/>
  <c r="H17" i="31"/>
  <c r="H18" i="31"/>
  <c r="H19" i="31"/>
  <c r="C73" i="31"/>
  <c r="C17" i="29"/>
  <c r="C96" i="31"/>
  <c r="C95" i="31"/>
  <c r="C91" i="31"/>
  <c r="C78" i="31"/>
  <c r="F21" i="46"/>
  <c r="F33" i="46"/>
  <c r="F35" i="46"/>
  <c r="G21" i="46"/>
  <c r="G33" i="46"/>
  <c r="G35" i="46"/>
  <c r="H21" i="46"/>
  <c r="H33" i="46"/>
  <c r="H35" i="46"/>
  <c r="I21" i="46"/>
  <c r="I33" i="46"/>
  <c r="I35" i="46"/>
  <c r="D14" i="30"/>
  <c r="D15" i="30"/>
  <c r="C15" i="30"/>
  <c r="C14" i="30"/>
  <c r="E14" i="30"/>
  <c r="C28" i="29"/>
  <c r="I16" i="53"/>
  <c r="G25" i="31"/>
  <c r="I25" i="31"/>
  <c r="E17" i="31"/>
  <c r="F17" i="31"/>
  <c r="E18" i="31"/>
  <c r="F18" i="31"/>
  <c r="E65" i="60"/>
  <c r="E64" i="60"/>
  <c r="B3" i="53"/>
  <c r="B3" i="51"/>
  <c r="B3" i="50"/>
  <c r="B3" i="60"/>
  <c r="B3" i="46"/>
  <c r="B1" i="60"/>
  <c r="E11" i="60"/>
  <c r="E12" i="60"/>
  <c r="E13" i="60"/>
  <c r="E14" i="60"/>
  <c r="E15" i="60"/>
  <c r="C16" i="60"/>
  <c r="C19" i="60"/>
  <c r="D16" i="60"/>
  <c r="E16" i="60"/>
  <c r="D19" i="60"/>
  <c r="E18" i="60"/>
  <c r="E39" i="60"/>
  <c r="E40" i="60"/>
  <c r="E41" i="60"/>
  <c r="E42" i="60"/>
  <c r="E43" i="60"/>
  <c r="E44" i="60"/>
  <c r="E45" i="60"/>
  <c r="E46" i="60"/>
  <c r="E47" i="60"/>
  <c r="E48" i="60"/>
  <c r="C49" i="60"/>
  <c r="D49" i="60"/>
  <c r="E51" i="60"/>
  <c r="E52" i="60"/>
  <c r="E53" i="60"/>
  <c r="E54" i="60"/>
  <c r="E55" i="60"/>
  <c r="E56" i="60"/>
  <c r="C57" i="60"/>
  <c r="E57" i="60"/>
  <c r="D57" i="60"/>
  <c r="G75" i="60"/>
  <c r="C91" i="60"/>
  <c r="C100" i="60"/>
  <c r="D91" i="60"/>
  <c r="D100" i="60"/>
  <c r="C99" i="60"/>
  <c r="D99" i="60"/>
  <c r="C116" i="60"/>
  <c r="D116" i="60"/>
  <c r="C124" i="60"/>
  <c r="D124" i="60"/>
  <c r="C125" i="60"/>
  <c r="D125" i="60"/>
  <c r="I73" i="53"/>
  <c r="I72" i="53"/>
  <c r="I71" i="53"/>
  <c r="I70" i="53"/>
  <c r="I69" i="53"/>
  <c r="I68" i="53"/>
  <c r="I59" i="53"/>
  <c r="I58" i="53"/>
  <c r="I57" i="53"/>
  <c r="I56" i="53"/>
  <c r="I55" i="53"/>
  <c r="I54" i="53"/>
  <c r="M21" i="53"/>
  <c r="M22" i="53"/>
  <c r="L21" i="53"/>
  <c r="K21" i="53"/>
  <c r="J21" i="53"/>
  <c r="H21" i="53"/>
  <c r="G21" i="53"/>
  <c r="G22" i="53"/>
  <c r="F21" i="53"/>
  <c r="I20" i="53"/>
  <c r="I19" i="53"/>
  <c r="I18" i="53"/>
  <c r="I17" i="53"/>
  <c r="M14" i="53"/>
  <c r="L14" i="53"/>
  <c r="L22" i="53"/>
  <c r="K14" i="53"/>
  <c r="K22" i="53"/>
  <c r="J14" i="53"/>
  <c r="J22" i="53"/>
  <c r="H14" i="53"/>
  <c r="H22" i="53"/>
  <c r="C12" i="29"/>
  <c r="G14" i="53"/>
  <c r="F14" i="53"/>
  <c r="F22" i="53"/>
  <c r="I12" i="53"/>
  <c r="B1" i="53"/>
  <c r="G52" i="51"/>
  <c r="L18" i="51"/>
  <c r="K18" i="51"/>
  <c r="J18" i="51"/>
  <c r="H18" i="51"/>
  <c r="G18" i="51"/>
  <c r="F18" i="51"/>
  <c r="E18" i="51"/>
  <c r="D18" i="51"/>
  <c r="I17" i="51"/>
  <c r="I16" i="51"/>
  <c r="I15" i="51"/>
  <c r="I14" i="51"/>
  <c r="I13" i="51"/>
  <c r="I12" i="51"/>
  <c r="B1" i="51"/>
  <c r="B30" i="50"/>
  <c r="B29" i="50"/>
  <c r="B28" i="50"/>
  <c r="B27" i="50"/>
  <c r="B26" i="50"/>
  <c r="B25" i="50"/>
  <c r="B24" i="50"/>
  <c r="B23" i="50"/>
  <c r="B22" i="50"/>
  <c r="B21" i="50"/>
  <c r="B20" i="50"/>
  <c r="B19" i="50"/>
  <c r="B18" i="50"/>
  <c r="B17" i="50"/>
  <c r="B16" i="50"/>
  <c r="B15" i="50"/>
  <c r="B14" i="50"/>
  <c r="B13" i="50"/>
  <c r="B12" i="50"/>
  <c r="B11" i="50"/>
  <c r="B10" i="50"/>
  <c r="B1" i="50"/>
  <c r="B1" i="46"/>
  <c r="I11" i="18"/>
  <c r="I12" i="18"/>
  <c r="H12" i="18"/>
  <c r="D14" i="17"/>
  <c r="E14" i="10"/>
  <c r="E16" i="10"/>
  <c r="E17" i="10"/>
  <c r="E19" i="10"/>
  <c r="E13" i="10"/>
  <c r="D12" i="18"/>
  <c r="E12" i="18"/>
  <c r="F12" i="18"/>
  <c r="G12" i="18"/>
  <c r="C16" i="33"/>
  <c r="F91" i="31"/>
  <c r="D99" i="31"/>
  <c r="C68" i="31"/>
  <c r="C77" i="31"/>
  <c r="F57" i="31"/>
  <c r="F60" i="31"/>
  <c r="G24" i="31"/>
  <c r="I24" i="31"/>
  <c r="G26" i="31"/>
  <c r="I26" i="31"/>
  <c r="E15" i="31"/>
  <c r="F15" i="31"/>
  <c r="E16" i="31"/>
  <c r="F16" i="31"/>
  <c r="G60" i="31"/>
  <c r="F59" i="31"/>
  <c r="H59" i="31"/>
  <c r="F58" i="31"/>
  <c r="H58" i="31"/>
  <c r="D19" i="31"/>
  <c r="C19" i="31"/>
  <c r="B3" i="10"/>
  <c r="B3" i="32"/>
  <c r="B3" i="31"/>
  <c r="B3" i="30"/>
  <c r="C12" i="30"/>
  <c r="B3" i="33"/>
  <c r="B3" i="29"/>
  <c r="B3" i="18"/>
  <c r="B3" i="17"/>
  <c r="B1" i="10"/>
  <c r="B1" i="32"/>
  <c r="B1" i="31"/>
  <c r="B1" i="30"/>
  <c r="B1" i="33"/>
  <c r="B1" i="29"/>
  <c r="B1" i="18"/>
  <c r="B1" i="17"/>
  <c r="C32" i="29"/>
  <c r="C19" i="29"/>
  <c r="D16" i="30"/>
  <c r="I27" i="31"/>
  <c r="C74" i="31"/>
  <c r="H57" i="31"/>
  <c r="H60" i="31"/>
  <c r="C76" i="31"/>
  <c r="D58" i="60"/>
  <c r="E58" i="60"/>
  <c r="E49" i="60"/>
  <c r="C58" i="60"/>
  <c r="E19" i="31"/>
  <c r="F19" i="31"/>
  <c r="C16" i="30"/>
  <c r="E15" i="30"/>
  <c r="E16" i="30"/>
  <c r="C75" i="31"/>
  <c r="C79" i="31"/>
  <c r="C81" i="31"/>
  <c r="C90" i="31"/>
  <c r="C92" i="31"/>
  <c r="C98" i="31"/>
  <c r="C99" i="31"/>
  <c r="E19" i="60"/>
</calcChain>
</file>

<file path=xl/comments1.xml><?xml version="1.0" encoding="utf-8"?>
<comments xmlns="http://schemas.openxmlformats.org/spreadsheetml/2006/main">
  <authors>
    <author>Da Hocks</author>
  </authors>
  <commentList>
    <comment ref="E11" authorId="0">
      <text>
        <r>
          <rPr>
            <b/>
            <sz val="9"/>
            <color indexed="81"/>
            <rFont val="Tahoma"/>
            <family val="2"/>
          </rPr>
          <t>Tax lives as per the 2009-14 PTRM</t>
        </r>
      </text>
    </comment>
  </commentList>
</comments>
</file>

<file path=xl/comments2.xml><?xml version="1.0" encoding="utf-8"?>
<comments xmlns="http://schemas.openxmlformats.org/spreadsheetml/2006/main">
  <authors>
    <author>Da Hocks</author>
  </authors>
  <commentList>
    <comment ref="G10" authorId="0">
      <text>
        <r>
          <rPr>
            <b/>
            <sz val="9"/>
            <color indexed="81"/>
            <rFont val="Tahoma"/>
            <family val="2"/>
          </rPr>
          <t>JH - These figures were never confirmed in the final PTRM, therefore they have been stated by reference to the expenditure class costs forecast to the total opex forecast as a percentage of the CPI adjusted allowed opex.</t>
        </r>
      </text>
    </comment>
  </commentList>
</comments>
</file>

<file path=xl/comments3.xml><?xml version="1.0" encoding="utf-8"?>
<comments xmlns="http://schemas.openxmlformats.org/spreadsheetml/2006/main">
  <authors>
    <author>Da Hocks</author>
  </authors>
  <commentList>
    <comment ref="G10" authorId="0">
      <text>
        <r>
          <rPr>
            <b/>
            <sz val="9"/>
            <color indexed="81"/>
            <rFont val="Tahoma"/>
            <family val="2"/>
          </rPr>
          <t xml:space="preserve">JH - </t>
        </r>
        <r>
          <rPr>
            <sz val="9"/>
            <color indexed="81"/>
            <rFont val="Tahoma"/>
            <family val="2"/>
          </rPr>
          <t>Forecasts calculated by reference of the forecast line items to the total opex forecast as a percentage of the total opex allowed updated for CPI as per the PTRM</t>
        </r>
      </text>
    </comment>
  </commentList>
</comments>
</file>

<file path=xl/comments4.xml><?xml version="1.0" encoding="utf-8"?>
<comments xmlns="http://schemas.openxmlformats.org/spreadsheetml/2006/main">
  <authors>
    <author>Peter Kollar</author>
    <author>marinan1</author>
  </authors>
  <commentList>
    <comment ref="C15" authorId="0">
      <text>
        <r>
          <rPr>
            <b/>
            <sz val="9"/>
            <color indexed="81"/>
            <rFont val="Tahoma"/>
            <family val="2"/>
          </rPr>
          <t>Peter Kollar:</t>
        </r>
        <r>
          <rPr>
            <sz val="9"/>
            <color indexed="81"/>
            <rFont val="Tahoma"/>
            <family val="2"/>
          </rPr>
          <t xml:space="preserve">
Financial Control - based on Ellipse analysis of Insurance accounts</t>
        </r>
      </text>
    </comment>
    <comment ref="C16" authorId="0">
      <text>
        <r>
          <rPr>
            <b/>
            <sz val="9"/>
            <color indexed="81"/>
            <rFont val="Tahoma"/>
            <family val="2"/>
          </rPr>
          <t>Peter Kollar:</t>
        </r>
        <r>
          <rPr>
            <sz val="9"/>
            <color indexed="81"/>
            <rFont val="Tahoma"/>
            <family val="2"/>
          </rPr>
          <t xml:space="preserve">
Financial Control - based on Caseware Journal Inputs</t>
        </r>
      </text>
    </comment>
    <comment ref="C18" authorId="1">
      <text>
        <r>
          <rPr>
            <sz val="8"/>
            <color indexed="81"/>
            <rFont val="Tahoma"/>
            <family val="2"/>
          </rPr>
          <t>In its March 2012 decision the AER allowed a passthrough for a retail project event. 
When considering the amount for the EBSS adjustment the AER has included a table in its covering letter that specifies $15.7 million is to be excluded for the purposes of the EBSS for 13/14.
AER web reference:
 http://www.aer.gov.au/sites/default/files/AER%20letter%20-%20Approval%20of%20Endeavour%20Energy%20retail%20project%20event%20pass%20through%20application.pdf
G Drive reference:
G:\CFO\AER Reporting\06_Substantive Submission\04_Opex &amp; EBSS\AER Cover Lttr - Retail pass through - EBSS Adjustments</t>
        </r>
      </text>
    </comment>
  </commentList>
</comments>
</file>

<file path=xl/sharedStrings.xml><?xml version="1.0" encoding="utf-8"?>
<sst xmlns="http://schemas.openxmlformats.org/spreadsheetml/2006/main" count="719" uniqueCount="436">
  <si>
    <t>Efficiency benefit sharing scheme</t>
  </si>
  <si>
    <t>Table 1: Opex for EBSS purposes</t>
  </si>
  <si>
    <t>Debt raising costs</t>
  </si>
  <si>
    <t>Self insurance</t>
  </si>
  <si>
    <t>Superannuation defined benefit retirement schemes</t>
  </si>
  <si>
    <t>Non network alternatives costs</t>
  </si>
  <si>
    <t>Pass through event costs</t>
  </si>
  <si>
    <t>Total opex adjustment for EBSS purposes</t>
  </si>
  <si>
    <t>Total opex for EBSS purposes</t>
  </si>
  <si>
    <t>Table 2: Explanation of Capitalisation Policy Changes</t>
  </si>
  <si>
    <t>Note: this should include a description of any items that have previously been considered as opex items, but are now being considered capex items.</t>
  </si>
  <si>
    <t xml:space="preserve">Demand Management Incentive Scheme </t>
  </si>
  <si>
    <t>Part A – DMIA annual report</t>
  </si>
  <si>
    <t>Table 1:  DMIA projects submitted for approval</t>
  </si>
  <si>
    <t>Forgone quantity</t>
  </si>
  <si>
    <t xml:space="preserve">Price </t>
  </si>
  <si>
    <t>Demand management incentive scheme</t>
  </si>
  <si>
    <t xml:space="preserve">Part B: the D-factor scheme </t>
  </si>
  <si>
    <t>Total DM Costs Claimed</t>
  </si>
  <si>
    <t>Name of partial DM project</t>
  </si>
  <si>
    <t>Load at risk without DM (MVAh)</t>
  </si>
  <si>
    <t>Load at risk with DM (MVAh)</t>
  </si>
  <si>
    <t>Assessment of the quantity of energy
loss avoided</t>
  </si>
  <si>
    <t>Estimated unit value (based on AEMO average price data, or referenced to an
independent source or
third party)</t>
  </si>
  <si>
    <t>Present value</t>
  </si>
  <si>
    <t>Foregone revenues</t>
  </si>
  <si>
    <t>Partial demand management costs</t>
  </si>
  <si>
    <t>Economic value of loss management investments</t>
  </si>
  <si>
    <t>Audit costs</t>
  </si>
  <si>
    <t>Nominal WACC</t>
  </si>
  <si>
    <t>AF revenue (t-2)</t>
  </si>
  <si>
    <t xml:space="preserve">Defer </t>
  </si>
  <si>
    <t>No deferral</t>
  </si>
  <si>
    <t>SRR (t-2)</t>
  </si>
  <si>
    <t>AF revenue (t-3)</t>
  </si>
  <si>
    <t>D-factor</t>
  </si>
  <si>
    <t>D-factor (3dp)</t>
  </si>
  <si>
    <t xml:space="preserve">Table 1: Self insurance events with an incurred cost of greater than $100 000 per event. </t>
  </si>
  <si>
    <t>Type of self insurance event</t>
  </si>
  <si>
    <t>Date of event</t>
  </si>
  <si>
    <t>Description of event</t>
  </si>
  <si>
    <t>Other costs (eg costs related to unregulated services)</t>
  </si>
  <si>
    <t>Total cost of self insurance event</t>
  </si>
  <si>
    <t>Costs covered by external funding</t>
  </si>
  <si>
    <t>Costs recovered via a pass through mechanism</t>
  </si>
  <si>
    <t>Is information held that verifies the event?</t>
  </si>
  <si>
    <t>Total actual cost of self insurance</t>
  </si>
  <si>
    <t xml:space="preserve">Table 2: Self insurance events with an incurred cost of less than $100 000 per event </t>
  </si>
  <si>
    <t>Number of events</t>
  </si>
  <si>
    <t>Costs of the events that relate to standard control services</t>
  </si>
  <si>
    <t>Costs that do not relate to standard control services</t>
  </si>
  <si>
    <t>Total self insurance</t>
  </si>
  <si>
    <r>
      <t>Note:</t>
    </r>
    <r>
      <rPr>
        <sz val="10"/>
        <rFont val="Arial"/>
        <family val="2"/>
      </rPr>
      <t xml:space="preserve"> 
For the regulatory year 2010-11 the D-factor calculated on this template will be included in 2012-13 prices (year t). 
For the regulatory year 2011-12 the D-factor calculated on this template will be included in 2013-14 prices (year t).</t>
    </r>
  </si>
  <si>
    <t xml:space="preserve">Jurisdictional Scheme Payments </t>
  </si>
  <si>
    <t>Table 1:  Avoided cost payments</t>
  </si>
  <si>
    <t>Table 1:  Alternative control and other services</t>
  </si>
  <si>
    <t>Table 1:  Avoided distribution costs - ongoing projects</t>
  </si>
  <si>
    <t>Table 2:  Avoided distribution costs - new projects</t>
  </si>
  <si>
    <t>Table 3:  Foregone revenues</t>
  </si>
  <si>
    <t>Table 4:  Partial demand management costs</t>
  </si>
  <si>
    <t>Table 5:  Economic value of loss management investments</t>
  </si>
  <si>
    <t>Table 6:  Total DM costs being claimed plus foregone revenues</t>
  </si>
  <si>
    <t>Table 7:  D-factor calculation</t>
  </si>
  <si>
    <t>Table 1: Aggregate effect of the change in accounting policy on the balance sheet and income statements</t>
  </si>
  <si>
    <t>Previously stated</t>
  </si>
  <si>
    <t>Cost of the event that relates to standard control services</t>
  </si>
  <si>
    <t>Total amount of the DMIA spent in:</t>
  </si>
  <si>
    <t>Jurisdictional scheme name</t>
  </si>
  <si>
    <t>Capitalisation policy change</t>
  </si>
  <si>
    <t>Total actual opex</t>
  </si>
  <si>
    <t>Direct capex</t>
  </si>
  <si>
    <t>Indirect capex</t>
  </si>
  <si>
    <r>
      <t xml:space="preserve">Note: </t>
    </r>
    <r>
      <rPr>
        <sz val="10"/>
        <rFont val="Arial"/>
        <family val="2"/>
      </rPr>
      <t>calculation of the D-factor is undertaken according to the following formula:</t>
    </r>
  </si>
  <si>
    <t>Distribution Network Service Provider</t>
  </si>
  <si>
    <t>Annual reporting template</t>
  </si>
  <si>
    <t xml:space="preserve">This template is to be used by a DNSP to fulfil its annual reporting obligations to the AER. </t>
  </si>
  <si>
    <t>Colour coding of input sheets:</t>
  </si>
  <si>
    <t>Leave coloured cells blank if no information exists - PLEASE DO NOT ENTER TEXT unless specifically requested to do so.</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</si>
  <si>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</si>
  <si>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</si>
  <si>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</si>
  <si>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</si>
  <si>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</si>
  <si>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</si>
  <si>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</si>
  <si>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</si>
  <si>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</si>
  <si>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</si>
  <si>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</si>
  <si>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</si>
  <si>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</si>
  <si>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Table of contents</t>
  </si>
  <si>
    <t>Cover sheet</t>
  </si>
  <si>
    <t>Income Statement</t>
  </si>
  <si>
    <t>Statutory Account code or reference to account code</t>
  </si>
  <si>
    <t>Description</t>
  </si>
  <si>
    <t>Public lighting</t>
  </si>
  <si>
    <t>$'000 nominal</t>
  </si>
  <si>
    <t>Balance Sheet</t>
  </si>
  <si>
    <t>Other</t>
  </si>
  <si>
    <t>Change of Accounting Policy</t>
  </si>
  <si>
    <t>Adjustment</t>
  </si>
  <si>
    <t>Restated</t>
  </si>
  <si>
    <t>Item</t>
  </si>
  <si>
    <t>Statutory account code or reference to account code</t>
  </si>
  <si>
    <t>Total</t>
  </si>
  <si>
    <t>Avoided Cost Payments</t>
  </si>
  <si>
    <t>Embedded generators</t>
  </si>
  <si>
    <t>Avoided TUOS</t>
  </si>
  <si>
    <t xml:space="preserve">Total </t>
  </si>
  <si>
    <t>TOTAL</t>
  </si>
  <si>
    <t>Alternative Control and Other Services</t>
  </si>
  <si>
    <t xml:space="preserve">Direct O&amp;M Costs </t>
  </si>
  <si>
    <t>Indirect O&amp;M costs</t>
  </si>
  <si>
    <t>Revenue</t>
  </si>
  <si>
    <t>Total public lighting</t>
  </si>
  <si>
    <t>Insurance</t>
  </si>
  <si>
    <t>Name of project</t>
  </si>
  <si>
    <t>Smoothed revenue requirement (SRR) (t-1)</t>
  </si>
  <si>
    <t>Endeavour Energy</t>
  </si>
  <si>
    <t>Note: For regulatory year 2012-13:
        t = 2014-15
        t-1 = 2013-14
        t-2 = 2012-13
        t-3 = 2011-12</t>
  </si>
  <si>
    <t>Note: For regulatory year 2013-14:
        t = 2015-16
        t-1 = 2014-15
        t-2 = 2013-14
        t-3 = 2012-13</t>
  </si>
  <si>
    <t>Total unregulated</t>
  </si>
  <si>
    <t>Other Activites - unregulated</t>
  </si>
  <si>
    <t>&lt;Item&gt;</t>
  </si>
  <si>
    <t>Capitalisation policy changes</t>
  </si>
  <si>
    <t xml:space="preserve"> Impact of capitalisation changes on opex forecasts ($ nominal)</t>
  </si>
  <si>
    <t>Description of change</t>
  </si>
  <si>
    <t>Reason for the change of accounting policy</t>
  </si>
  <si>
    <t>Table 2: Description and reason for the change in accounting policy</t>
  </si>
  <si>
    <t>Items impacted</t>
  </si>
  <si>
    <r>
      <rPr>
        <b/>
        <sz val="10"/>
        <rFont val="Arial"/>
        <family val="2"/>
      </rPr>
      <t>Note:</t>
    </r>
    <r>
      <rPr>
        <sz val="10"/>
        <rFont val="Arial"/>
        <family val="2"/>
      </rPr>
      <t xml:space="preserve"> 
a) Only list those items where the adjustment amount for the item meets the materiality threshold applied in Endeavour Energy's statutory financial accounts
b) Tables 1 and 2 capture both the changes in the application of accounting standards and changes in the accounting standards themselves.</t>
    </r>
  </si>
  <si>
    <t>Avoided cost payment
($'000 nominal)</t>
  </si>
  <si>
    <t>Operating expenditure 
($'000 nominal)</t>
  </si>
  <si>
    <t>Capital expenditure
 ($'000 nominal)</t>
  </si>
  <si>
    <t>Total expenditure 
($'000 nominal)</t>
  </si>
  <si>
    <t>Total avoided distribution cost cap ($'000 t-3)</t>
  </si>
  <si>
    <t>Costs previously claimed ($'000 t-3)</t>
  </si>
  <si>
    <t>Residual cost cap 
($'000 t-3)</t>
  </si>
  <si>
    <t>Residual cost cap 
($'000 t-2)</t>
  </si>
  <si>
    <t>DM implementation costs incurred ($'000 t-2)</t>
  </si>
  <si>
    <t>Total costs being 
claimed ($'000 t-2)</t>
  </si>
  <si>
    <t xml:space="preserve">PV capex 
without DM initiative 
($'000 t-2) 
</t>
  </si>
  <si>
    <t>PV opex
without DM initiative 
($'000 t-2)</t>
  </si>
  <si>
    <t>PV capex 
with DM initiative 
($'000 t-2)</t>
  </si>
  <si>
    <t>PV opex
with DM initiative 
($'000 t-2)</t>
  </si>
  <si>
    <t>PV total avoided distribution costs cap ($'000 t-2)</t>
  </si>
  <si>
    <t>DM costs incurred during the regulatory year 
($'000 t-2)</t>
  </si>
  <si>
    <t>Total costs being claimed 
($'000 t-2)</t>
  </si>
  <si>
    <t>Reasonable estimate of foregone revenue
($'000 t-2)</t>
  </si>
  <si>
    <t>Avoided distribution cost cap 
(AC value max - $'000 t-2)</t>
  </si>
  <si>
    <t>Avoided distribution cost value 
(AC value - $'000 t-2)</t>
  </si>
  <si>
    <t>Total costs claimed ($'000 t-2)</t>
  </si>
  <si>
    <t>Total costs claimed ($'000 t)</t>
  </si>
  <si>
    <t>Total value energy loss avoided ($'000 t-2)</t>
  </si>
  <si>
    <t>Total estimate of foregone revenue ($'000 t-2)</t>
  </si>
  <si>
    <t>DM cost pass through amount (t) ($'000 t)</t>
  </si>
  <si>
    <t>DM cost pass through amount (t-1) ($'000 t-1)</t>
  </si>
  <si>
    <t>($'000 nominal)</t>
  </si>
  <si>
    <t>Total expenditure</t>
  </si>
  <si>
    <t>Table 2:  Foregone revenue</t>
  </si>
  <si>
    <t>Avoided distribution costs - ongoing projects (total costs claimed)</t>
  </si>
  <si>
    <t>Avoided distribution costs - new projects (total costs claimed)</t>
  </si>
  <si>
    <t>Table 3: Total self insurance costs that relate to standard control services</t>
  </si>
  <si>
    <r>
      <t xml:space="preserve">Note: </t>
    </r>
    <r>
      <rPr>
        <sz val="10"/>
        <rFont val="Arial"/>
        <family val="2"/>
      </rPr>
      <t>Endeavour Energy is only required to complete this worksheet for each approved Jurisdictional Scheme.</t>
    </r>
  </si>
  <si>
    <t>Profit after tax</t>
  </si>
  <si>
    <t>Income Tax Expenses /(Benefit)</t>
  </si>
  <si>
    <t>Profit before Tax (PBT)</t>
  </si>
  <si>
    <t xml:space="preserve">Other </t>
  </si>
  <si>
    <t>Impairment Losses (nature of the impairment loss)</t>
  </si>
  <si>
    <t>Loss from sale of fixed assets</t>
  </si>
  <si>
    <t>Finance Charges</t>
  </si>
  <si>
    <t xml:space="preserve">Depreciation </t>
  </si>
  <si>
    <t>Operating Expenses</t>
  </si>
  <si>
    <t>Maintenance</t>
  </si>
  <si>
    <t>Cross boundary charges</t>
  </si>
  <si>
    <t>TUOS costs</t>
  </si>
  <si>
    <t>Total revenue</t>
  </si>
  <si>
    <t xml:space="preserve">Other revenue </t>
  </si>
  <si>
    <t>Interest income</t>
  </si>
  <si>
    <t>Customer contributions</t>
  </si>
  <si>
    <t>Profit from sale of fixed assets</t>
  </si>
  <si>
    <t>Cross boundary revenue</t>
  </si>
  <si>
    <t>TUOS revenue</t>
  </si>
  <si>
    <t>Distribution revenue</t>
  </si>
  <si>
    <t>Unregulated services</t>
  </si>
  <si>
    <t>Negotiated services</t>
  </si>
  <si>
    <t>Alternative control services</t>
  </si>
  <si>
    <t>Standard control services</t>
  </si>
  <si>
    <t xml:space="preserve"> Distribution business</t>
  </si>
  <si>
    <t>Adjustments</t>
  </si>
  <si>
    <t>Audited statutory accounts</t>
  </si>
  <si>
    <t>Table 1:  Income statement</t>
  </si>
  <si>
    <t>This information is used to monitor revenues for each service classification. Elements of the information are used to calculate financial ratios, used for intra and inter-business comparison and the AER will also monitor and report on information such as dividend payment, tax payments, depreciation and profit.</t>
  </si>
  <si>
    <t>Distribution business</t>
  </si>
  <si>
    <t>Unregulated Services</t>
  </si>
  <si>
    <t>Negotiated Services</t>
  </si>
  <si>
    <t>Capex for tax depreciation</t>
  </si>
  <si>
    <t xml:space="preserve">This information will be used to allow the roll forward of the regulated asset base. </t>
  </si>
  <si>
    <t>Table 1: Tax Standard Lives and Capex Additions - Standard control services</t>
  </si>
  <si>
    <t>Asset class</t>
  </si>
  <si>
    <t>Tax standard lives</t>
  </si>
  <si>
    <t>Capex additions</t>
  </si>
  <si>
    <t xml:space="preserve">This information is necessary for monitoring maintenance expenditure and will be used to inform the AER's assessment of maintenance expenditure and its underlying drivers at the next reset. It will also be used to assist in any comparative analysis undertaken by the AER within the current and future regulatory control periods. </t>
  </si>
  <si>
    <t>Table 1:  Total network maintenance expenditure by category</t>
  </si>
  <si>
    <t>Forecast</t>
  </si>
  <si>
    <t>Actual</t>
  </si>
  <si>
    <t>Difference</t>
  </si>
  <si>
    <t>Network maintenance (NM) costs</t>
  </si>
  <si>
    <t>Inspection</t>
  </si>
  <si>
    <t>Pole replacement</t>
  </si>
  <si>
    <t>Maintenance and repair</t>
  </si>
  <si>
    <t>Vegetation management</t>
  </si>
  <si>
    <t>Emergency response</t>
  </si>
  <si>
    <t>Other network maintenance costs (itemise in table 3 below)</t>
  </si>
  <si>
    <t>Table 2:  Explanation of material difference</t>
  </si>
  <si>
    <r>
      <t>Note:</t>
    </r>
    <r>
      <rPr>
        <sz val="10"/>
        <rFont val="Arial"/>
        <family val="2"/>
      </rPr>
      <t xml:space="preserve"> all material differences identified in table 1 are to be explained in table 2.</t>
    </r>
  </si>
  <si>
    <t>Category</t>
  </si>
  <si>
    <t>Explanation</t>
  </si>
  <si>
    <t>Table 3:  Other network maintenance costs</t>
  </si>
  <si>
    <r>
      <t>Note</t>
    </r>
    <r>
      <rPr>
        <sz val="10"/>
        <rFont val="Arial"/>
        <family val="2"/>
      </rPr>
      <t>: list items which are more than 5 per cent of the total standard control or alternative control network maintenance costs</t>
    </r>
  </si>
  <si>
    <t>Table 4: Related party transactions</t>
  </si>
  <si>
    <t>Related party</t>
  </si>
  <si>
    <t>Description of related party transaction</t>
  </si>
  <si>
    <t>Total related party transactions maintenance expenditure</t>
  </si>
  <si>
    <t xml:space="preserve">This information is necessary for monitoring operating costs, and will be used to inform the AER’s assessment of operating costs and its underlying drivers at the next reset. It will also be used to assist in any comparative analysis undertaken by the AER within the current and future regulatory control periods. </t>
  </si>
  <si>
    <t>Table 1: Operating expenditure - network operation costs</t>
  </si>
  <si>
    <t>Miscellaneous services</t>
  </si>
  <si>
    <t>Monopoly services</t>
  </si>
  <si>
    <t>Network operating costs</t>
  </si>
  <si>
    <t>Network operating expenditures</t>
  </si>
  <si>
    <t>Other Network Operating costs (Itemise in table 3 below)</t>
  </si>
  <si>
    <t>Sub-total</t>
  </si>
  <si>
    <t>Other expenditures</t>
  </si>
  <si>
    <t>Non-network alternatives (demand management)</t>
  </si>
  <si>
    <t>Meter reading</t>
  </si>
  <si>
    <t>Customer service</t>
  </si>
  <si>
    <t>Advertising, marketing and promotions</t>
  </si>
  <si>
    <t>Other operating expenditures (itemise in table 3 below)</t>
  </si>
  <si>
    <t>Table 3: Other network operating costs</t>
  </si>
  <si>
    <r>
      <t>Note</t>
    </r>
    <r>
      <rPr>
        <sz val="10"/>
        <rFont val="Arial"/>
        <family val="2"/>
      </rPr>
      <t>: list items which are more than 5 per cent of the total standard control or alternative control network operating costs</t>
    </r>
  </si>
  <si>
    <t>Related Party</t>
  </si>
  <si>
    <t>Table 5: Operating expenditure - non-recurrent network operating costs</t>
  </si>
  <si>
    <t>Table 6:  Non–network alternatives (demand management) operating costs that are not captured by the DMIS ($ nominal)</t>
  </si>
  <si>
    <t>Aims/goals of project</t>
  </si>
  <si>
    <t>Impact on demand (MW)</t>
  </si>
  <si>
    <t>Deferred capital costs from DM project
($ 000s nominal)</t>
  </si>
  <si>
    <t>Current year impact</t>
  </si>
  <si>
    <t>Whole of project life  impact</t>
  </si>
  <si>
    <t>2. Balance sheet</t>
  </si>
  <si>
    <t>1. Income statement</t>
  </si>
  <si>
    <t>Electricity DNSP Annual Reporting Template</t>
  </si>
  <si>
    <t xml:space="preserve">This information is necessary for monitoring avoided cost payments, and will be used to inform the AER’s assessment of expenditure and its underlying drivers at the next reset. It will also be used to assist in any comparative analysis undertaken by the AER within the current and future regulatory control periods. </t>
  </si>
  <si>
    <t xml:space="preserve">This information is necessary for monitoring Alternative control &amp; other services, and will be used to inform the AER’s assessment of expenditure and its underlying drivers at the next reset. It will also be used to assist in any comparative analysis undertaken by the AER within the current and future regulatory control periods. </t>
  </si>
  <si>
    <t>EBSS information is used by the AER to monitor EBSS scheme throughout the regulatory control period.</t>
  </si>
  <si>
    <t>Note: a) Only superannuation costs related to defined benefit schemes are to be reported
   b) Only self insurance cost categories approved in the AER's determination are to be reported</t>
  </si>
  <si>
    <t>This information will form the basis of the AER’s assessment of the DNSP’s compliance with the DMIS, and its entitlement to recover expenditure under the DMIS. The information will also assist the AER in assessing proposals for demand management expenditure in opex and capex forecasts submitted in a DNSP’s regulatory proposals, and in the development and implementation of DMEGCIS, in future regulatory control periods.</t>
  </si>
  <si>
    <t>This information will form the basis of the AER’s assessment of the DNSP’s compliance with the D-Factor, and its entitlement to recover expenditure under the D-Factor. The information will also assist the AER in assessing proposals for demand management expenditure in opex and capex forecasts submitted in a DNSP’s regulatory proposals, and in the development and implementation of D-Factor, in future regulatory control periods.</t>
  </si>
  <si>
    <t>Information on actual, audited costs incurred by DNSPs on self insurance events (collected annually) will assist the AER with determining an appropriate self insurance allowance for DNSPs at the next regulatory reset.
The information is required to be reported annually so that DNSPs can clearly demonstrate (to the AER) that their business processes and reporting systems properly account for self insurance events. This includes correctly accounting for the risks insured and costs to the DNSP.</t>
  </si>
  <si>
    <t>This information is required by the AER to assess forecast expenditure proposed by DNSPs at their next reset. It captures changes in accounting policies made from year to year and the effect on the Financial Statements. This information will increase transparency and accountability to stakeholders.</t>
  </si>
  <si>
    <t>Other non-system assets</t>
  </si>
  <si>
    <t>Land (non-system)</t>
  </si>
  <si>
    <t>Buildings</t>
  </si>
  <si>
    <t>Motor vehicles</t>
  </si>
  <si>
    <t>Furniture, fittings, plant and equipment</t>
  </si>
  <si>
    <t>Information and communication technology</t>
  </si>
  <si>
    <t>Non-system assets</t>
  </si>
  <si>
    <t>Emergency spares (major plant, excludes inventory)</t>
  </si>
  <si>
    <t>Easements</t>
  </si>
  <si>
    <t>Land</t>
  </si>
  <si>
    <t>Communications</t>
  </si>
  <si>
    <t>Customer metering and load control</t>
  </si>
  <si>
    <t>Low voltage lines and cables</t>
  </si>
  <si>
    <t>Transformers</t>
  </si>
  <si>
    <t>Substations</t>
  </si>
  <si>
    <t>Distribution lines and cables</t>
  </si>
  <si>
    <t>Subtransmission lines and cables</t>
  </si>
  <si>
    <t>System assets</t>
  </si>
  <si>
    <t>Table 7: Disposals by Asset Class</t>
  </si>
  <si>
    <t>Table 6: Customer contributions by Asset Class</t>
  </si>
  <si>
    <t>Total related party transaction costs</t>
  </si>
  <si>
    <t xml:space="preserve">Related Party </t>
  </si>
  <si>
    <t>Table 5: Related party transactions</t>
  </si>
  <si>
    <t>Actuals</t>
  </si>
  <si>
    <t>Table 4: Other</t>
  </si>
  <si>
    <t>%</t>
  </si>
  <si>
    <t>Table 3: Capex by Asset Class</t>
  </si>
  <si>
    <t>Environmental, safety, statutory obligations</t>
  </si>
  <si>
    <t>Reliability and quality of service enhancements</t>
  </si>
  <si>
    <t>Growth (demand related)</t>
  </si>
  <si>
    <t>Asset renewal/replacement</t>
  </si>
  <si>
    <t>Table 2: Material difference explanation</t>
  </si>
  <si>
    <t>Total (system and non system assets)</t>
  </si>
  <si>
    <t>Total Non System Assets</t>
  </si>
  <si>
    <t xml:space="preserve">Sub-total </t>
  </si>
  <si>
    <t>Table 1: Standard control services by Reason</t>
  </si>
  <si>
    <t xml:space="preserve">This information is necessary for monitoring capex and will be used to inform the AER's assessment of capex and its underlying drivers at the next reset. It will also be used to assist in any comparative analysis undertaken by the AER within the current and future regulatory control periods. </t>
  </si>
  <si>
    <t>All dollar amounts are to be in nominal terms.</t>
  </si>
  <si>
    <r>
      <t>Note</t>
    </r>
    <r>
      <rPr>
        <sz val="10"/>
        <rFont val="Arial"/>
        <family val="2"/>
      </rPr>
      <t>: list items which are more than 5 per cent of the total standard control or alternative control capex</t>
    </r>
  </si>
  <si>
    <t>Table 1:  Jurisdictional Scheme Amounts</t>
  </si>
  <si>
    <t>Total jurisdictional scheme amounts</t>
  </si>
  <si>
    <t>8. Maintenance</t>
  </si>
  <si>
    <t>16. Avoided cost payments</t>
  </si>
  <si>
    <t>17. Alternative control &amp; other</t>
  </si>
  <si>
    <t>10. Operating costs</t>
  </si>
  <si>
    <t>18. EBSS</t>
  </si>
  <si>
    <t>19. Jurisdictional scheme</t>
  </si>
  <si>
    <t>12. Cost categories</t>
  </si>
  <si>
    <t>20a. DMIS _ DMIA</t>
  </si>
  <si>
    <t>5. Capex</t>
  </si>
  <si>
    <t>20b. DMIS _ D-factor</t>
  </si>
  <si>
    <t>14. Provisions</t>
  </si>
  <si>
    <t>21. Self insurance</t>
  </si>
  <si>
    <t>7. Capex for tax depreciation</t>
  </si>
  <si>
    <t>15. Overheads allocation</t>
  </si>
  <si>
    <t>22. Change in accounting policy</t>
  </si>
  <si>
    <t>Jurisdictional scheme information is used by the AER to monitor approved Jurisdictional schemes throughout the regulatory control period.</t>
  </si>
  <si>
    <t>Total capex attributable to related party transaction
$'000 nominal</t>
  </si>
  <si>
    <t>Other Services</t>
  </si>
  <si>
    <t>Total maintenance expenditure attributable to related party transaction
$'000 nominal</t>
  </si>
  <si>
    <t>Jurisdictional Scheme Amounts 
$'000 nominal</t>
  </si>
  <si>
    <t>Forecast quantity 
($'000 nominal)</t>
  </si>
  <si>
    <t>Actual quantity
($'000 nominal)</t>
  </si>
  <si>
    <t>Grey - No inputs required</t>
  </si>
  <si>
    <t>Yellow - Input cells</t>
  </si>
  <si>
    <t xml:space="preserve"> Dark blue - Headings</t>
  </si>
  <si>
    <t>2013-14</t>
  </si>
  <si>
    <t>Amendments - RIN rationalisation</t>
  </si>
  <si>
    <t>Information no longer required from Annual Reporting RIN</t>
  </si>
  <si>
    <t>Reasoning</t>
  </si>
  <si>
    <t>(workbook/worksheet/table/row-column-cell)</t>
  </si>
  <si>
    <t>Financial information templates</t>
  </si>
  <si>
    <t>Entire worksheet</t>
  </si>
  <si>
    <t xml:space="preserve">Redundant Information </t>
  </si>
  <si>
    <t>3. Cash flow statement</t>
  </si>
  <si>
    <t>4. Changes in Equity</t>
  </si>
  <si>
    <t>6. Capex Overheads</t>
  </si>
  <si>
    <t>Information in Category analysis RIN  Worksheet 2.10</t>
  </si>
  <si>
    <t>9. Maintenance Overheads</t>
  </si>
  <si>
    <t>11. Operating Overheads</t>
  </si>
  <si>
    <t>Information in Category analysis RIN  Worksheet 2.12</t>
  </si>
  <si>
    <t>13. Opex step changes</t>
  </si>
  <si>
    <t>Information covered in 2012 RIN - Sheets 8 Maintenance, 10 Operating costs via explanation of material differences</t>
  </si>
  <si>
    <t>Information in Benchmarking RIN Table 3.3</t>
  </si>
  <si>
    <t>Click here for details.</t>
  </si>
  <si>
    <t>2. Balance sheet (deleted)</t>
  </si>
  <si>
    <t>3. Cashflows statement (deleted)</t>
  </si>
  <si>
    <t>4. Changes in equity (deleted)</t>
  </si>
  <si>
    <t>6. Capex overheads (deleted)</t>
  </si>
  <si>
    <t>9. Maintenance overheads (deleted)</t>
  </si>
  <si>
    <t>11. Operating overheads (deleted)</t>
  </si>
  <si>
    <t>12. Cost categories (deleted)</t>
  </si>
  <si>
    <t>13. Opex step change (deleted)</t>
  </si>
  <si>
    <t>14. Provisions (deleted)</t>
  </si>
  <si>
    <t>15. Overheads allocation (deleted)</t>
  </si>
  <si>
    <t>Amendments made on 6 August 2014.</t>
  </si>
  <si>
    <t>Capex including overheads</t>
  </si>
  <si>
    <t>Network maintenance including overheads</t>
  </si>
  <si>
    <t>Network operating costs including overheads</t>
  </si>
  <si>
    <t>Arndell Park</t>
  </si>
  <si>
    <t>Mamre</t>
  </si>
  <si>
    <t>Eschol Park</t>
  </si>
  <si>
    <t>Bawley Point</t>
  </si>
  <si>
    <t>Marayong (Network)</t>
  </si>
  <si>
    <t>Leabons Lane (Network)</t>
  </si>
  <si>
    <t>Castle Hill</t>
  </si>
  <si>
    <t>Nowra</t>
  </si>
  <si>
    <t>Parramatta</t>
  </si>
  <si>
    <t>Westmead</t>
  </si>
  <si>
    <t>Wetherill Park</t>
  </si>
  <si>
    <t>Campbelltown</t>
  </si>
  <si>
    <t>Liverpool</t>
  </si>
  <si>
    <t>Unanderra</t>
  </si>
  <si>
    <t>Minto</t>
  </si>
  <si>
    <t>Chipping Norton</t>
  </si>
  <si>
    <t>Windsor/Richmond</t>
  </si>
  <si>
    <t>Rooty Hill</t>
  </si>
  <si>
    <t>Granville</t>
  </si>
  <si>
    <t>Westmead Extension</t>
  </si>
  <si>
    <t>Glenmore Park Demand Response Trial</t>
  </si>
  <si>
    <t>Pool Pump Trial</t>
  </si>
  <si>
    <t>n/a</t>
  </si>
  <si>
    <t>Retained Profits - other comprehensive income</t>
  </si>
  <si>
    <t>Retained Profits - profits for the year</t>
  </si>
  <si>
    <t>Expenses excluding finance costs</t>
  </si>
  <si>
    <t>Profit before income tax</t>
  </si>
  <si>
    <t>Income tax expense</t>
  </si>
  <si>
    <t>Adoption of revised AASB 119 Employee Benefits</t>
  </si>
  <si>
    <t>The amount of net defined benefit expense recognised in profit or loss under the revised standard is higher than the amount that would have been recognised under pre 1 July 2013 rules, with an equal and opposite change to the amount recognised as remeasurement in Other Comprehensive Income. This is a result of the replacement of expected return on plan assets and separate interest expense with a net interest amount. The net impact on total comprehensive income is nil, with no adjustment to amounts recognised in the Statement of Financial Position resulting from this change.</t>
  </si>
  <si>
    <t>Operating expenditure, Income tax expense, Profit after tax and Other comprehensive income. There is no impact on Retained Earnings (as the adjustments contra).</t>
  </si>
  <si>
    <t>The revised standard also changed accounting for annual leave obligations. As the Corporation does not expect all annual leave to be taken within 12 months of the respective service being provided, annual leave obligations are now classified as long-term employee benefits. This changed the measurement of these obligations, as they are now measured on a discounted basis, however the impact of this change was immaterial since the majority of leave is still expected to be taken within a short period after the end of the year.</t>
  </si>
  <si>
    <t>Nil.</t>
  </si>
  <si>
    <t>The forecast figures were never confirmed in the final PTRM, therefore they have been stated by reference to the expenditure class costs forecast to the total opex forecast as a percentage of the CPI adjusted allowed opex.</t>
  </si>
  <si>
    <t>All</t>
  </si>
  <si>
    <t>Field Training (Front line staff) costs allocated as attributable to standard control services.</t>
  </si>
  <si>
    <t>Nothing to report.</t>
  </si>
  <si>
    <t>Small tools and equipment maintenance costs (Front line staff) attributable to standard control services.</t>
  </si>
  <si>
    <t>General Network OH costs incurred in the provision of standard control services.</t>
  </si>
  <si>
    <t>Field Training (Front line staff) costs allocated as attributable to alternative control services.</t>
  </si>
  <si>
    <t>Street Lighting inspection work costs allocated to alternative control services.</t>
  </si>
  <si>
    <t>Street Lighting condition based work costs allocated to alternative control services.</t>
  </si>
  <si>
    <t>Street Lighting preventative maintenance based work costs allocated to alternative control services.</t>
  </si>
  <si>
    <t>Street Lighting fault &amp; emergency (including third party impacts) costs allocated to alternative control services.</t>
  </si>
  <si>
    <t>Solar Bonus Scheme</t>
  </si>
  <si>
    <t>Climate Change Fund</t>
  </si>
  <si>
    <t>Overspent due to the following projects which were not included in the 13/14 forecast:
 - Guildford TS Redevelopment ($9.9m)
 - St Marys ZS 11kV Renewal ($8.3m)
 - Leabons Lane ZS 11kV Renewal ($7.8m)
 - Northmead ZS Redevelopment ($6.4m)
 - Bulli Zone Substation Redevelopment ($5.2m)
 - Westmead ZS Renewal &amp; Augmentation ($5.2m)</t>
  </si>
  <si>
    <t>Underspent due to the following projects which did not proceed in 13/14:
 - Liverpool CBD ZS Establishment ($23.0m)
 - North Glendenning ZS Establishment ($22.4m)
Partially offset by the following project which was not included in the 13/14 forecast:
 - East Parramatta SS &amp; West Parramatta ZS ($15.5m)</t>
  </si>
  <si>
    <t>Non System Assets</t>
  </si>
  <si>
    <t>-</t>
  </si>
  <si>
    <t>Leasing of vehicles</t>
  </si>
  <si>
    <t>In the Endeavour Energy (formerly Integral Energy) 2009-14 Regulatory Proposal, vehicles were forecast to be sourced through purchases. Subsequently, Endeavour Energy moved to a leasing arrangement to source the same service. As per the final AER decision, this change is considered a capitalisation change for EBSS purposes.</t>
  </si>
  <si>
    <t>Climate Change Fund Recovery</t>
  </si>
  <si>
    <t>Solar Bonus Scheme Recovery</t>
  </si>
  <si>
    <t>Maintenance &amp; Repair</t>
  </si>
  <si>
    <t>Vegetation Management</t>
  </si>
  <si>
    <t>Meter Reading</t>
  </si>
  <si>
    <t>Customer Service</t>
  </si>
  <si>
    <t>Increase in costs than projected in the AER subsmission of providing the following services to distribution customers:
- Responding to queries on new connections, disconnections and reconnections; and
- Responding to queries about the quality and reliability of supply.
In addition, customer service activities are no longer shared with retail activities resulting in some lost synergies that are reported in this line item.</t>
  </si>
  <si>
    <t>Nothing to report</t>
  </si>
  <si>
    <t>Underspent due to lower than forecast expenditure on the Reliability enhancement program</t>
  </si>
  <si>
    <t>Underspent due to lower than forecast expenditure on the HV distribution works program</t>
  </si>
  <si>
    <t>Immaterial variance</t>
  </si>
  <si>
    <t>Underspent due to:
 - Motor Vehicles - Passenger and light industrial motor vehicles now being acquired via leasing arrangements (opex).
 - Buildings - partial deferral of Springhill FSC redevelopment into 14/15
 - Furniture, fittings, plant &amp; equipment and information and communication technology  - Reductions/deferrals in non-system capex due to uncertainties arising from the NSW Government commitments to restructuring reforms, although partially offset due to changes in non-system allocations to standard control services arising from (amongst other things) the NSW Government electricity retail reforms.</t>
  </si>
  <si>
    <t>An increase in the spend associated with prescribed metering services is driving the variance to the AER allowance. Noting that some of the forecast cost associated with the meter reading category are included in the forecast Network Operating expenditures line.</t>
  </si>
  <si>
    <t>A reduction in the spend associated with maintenance and repairs across all activities, and in particular the transmission substation, distribution substation and distribution mains maintenance activities is driving the variance to the AER allowance.</t>
  </si>
  <si>
    <t>The increase in vegetation management costs have been driven by higher actual program compliance (preventative maintenance), resulting in a higher than forecast variance to the AER allowance. 
Vegetation management represents a substantive and critical activity to Endeavour Energy to manage safety, bushfire and reliability risk. Endeavour Energy has mandated standards that set out the minimum clearances required for the safe operation of the distribution network. To ensure that we deliver value for money services we externally source a signficant majority of this function. 
Although for the beginning of the 2009-14 period we were able to secure lower overall vegetation costs, however we were required to exercise provisions of our contracts due to insufficient conformance with our mandated standards. This action has seen vegetation costs increase in the latter years of the 2009-14 period to reflect better conformance against mandated standards. Overall, the impact has resulted in lower than expected vegetation management costs across the 2009-14 regulatory control period.
In the recent market tender process we observed that the market has sought to price in the standard now expected of them, and therefore we anticipate increased costs for this activity. We consider vegetation management contributes to the achievement of the expenditure objectives and criteria, in particular managing safety, bushfire and reliability risk.</t>
  </si>
  <si>
    <t>The increase in the actuals compared to the AER allowance for the RIN inspection category is driven by an increase in the OLI/GLI (overhead line inspection and ground line inspection) work associated with the inspection, investigation, and testing of poles and associated equipment.</t>
  </si>
  <si>
    <t>Jon Hocking</t>
  </si>
  <si>
    <t>02 9853 4386 or 0407 348 156</t>
  </si>
  <si>
    <t>jon.hocking@endeavourenergy.com.au</t>
  </si>
  <si>
    <t>51 Huntingwood Drive</t>
  </si>
  <si>
    <t>HUNTINGWOOD</t>
  </si>
  <si>
    <t>NSW</t>
  </si>
  <si>
    <t>PO Box 811</t>
  </si>
  <si>
    <t>SEVEN HILLS</t>
  </si>
  <si>
    <t>59 253 130 878</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</si>
</sst>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164" formatCode="_(* #,##0.00_);_(* \(#,##0.00\);_(* &quot;-&quot;??_);_(@_)"/>
    <numFmt numFmtId="165" formatCode="_(* #,##0_);_(* \(#,##0\);_(* &quot;-&quot;_);_(@_)"/>
    <numFmt numFmtId="166" formatCode="_(* #,##0_);_(* \(#,##0\);_(* &quot;-&quot;?_);_(@_)"/>
    <numFmt numFmtId="167" formatCode="0.0"/>
    <numFmt numFmtId="168" formatCode="0.0000"/>
    <numFmt numFmtId="169" formatCode="#,##0.0;\(#,##0.0\)"/>
    <numFmt numFmtId="170" formatCode="#,##0,;\(#,##0,\)"/>
    <numFmt numFmtId="171" formatCode="0.0%"/>
    <numFmt numFmtId="172" formatCode="_(* #,##0.0_);_(* \(#,##0.0\);_(* &quot;-&quot;??_);_(@_)"/>
    <numFmt numFmtId="173" formatCode="yyyy"/>
    <numFmt numFmtId="174" formatCode="#,##0_);\(#,###\);0_)"/>
    <numFmt numFmtId="175" formatCode="0.00_)"/>
    <numFmt numFmtId="176" formatCode="#,##0.0"/>
    <numFmt numFmtId="177" formatCode="_-&quot;$&quot;* #,##0.0_-;\-&quot;$&quot;* #,##0.0_-;_-&quot;$&quot;* &quot;-&quot;??_-;_-@_-"/>
  </numFmts>
  <fonts count="74" x14ac:knownFonts="1">
    <font>
      <sz val="10"/>
      <name val="Arial"/>
    </font>
    <font>
      <sz val="11"/>
      <color theme="1"/>
      <name val="Calibri"/>
      <family val="2"/>
      <scheme val="minor"/>
    </font>
    <font>
      <sz val="10"/>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sz val="10"/>
      <name val="Arial"/>
      <family val="2"/>
    </font>
    <font>
      <b/>
      <sz val="8"/>
      <name val="Arial"/>
      <family val="2"/>
    </font>
    <font>
      <sz val="8"/>
      <name val="Arial"/>
      <family val="2"/>
    </font>
    <font>
      <b/>
      <sz val="14"/>
      <color indexed="51"/>
      <name val="Arial"/>
      <family val="2"/>
    </font>
    <font>
      <b/>
      <sz val="14"/>
      <name val="Arial"/>
      <family val="2"/>
    </font>
    <font>
      <sz val="10"/>
      <color indexed="9"/>
      <name val="Arial"/>
      <family val="2"/>
    </font>
    <font>
      <sz val="18"/>
      <name val="Arial"/>
      <family val="2"/>
    </font>
    <font>
      <b/>
      <sz val="18"/>
      <color indexed="62"/>
      <name val="Arial Black"/>
      <family val="2"/>
    </font>
    <font>
      <b/>
      <sz val="18"/>
      <color indexed="62"/>
      <name val="Arial"/>
      <family val="2"/>
    </font>
    <font>
      <sz val="18"/>
      <color indexed="62"/>
      <name val="Arial"/>
      <family val="2"/>
    </font>
    <font>
      <b/>
      <sz val="10"/>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color indexed="8"/>
      <name val="Arial"/>
      <family val="2"/>
    </font>
    <font>
      <b/>
      <sz val="10"/>
      <color indexed="9"/>
      <name val="Arial"/>
      <family val="2"/>
    </font>
    <font>
      <b/>
      <sz val="10"/>
      <color indexed="8"/>
      <name val="Arial"/>
      <family val="2"/>
    </font>
    <font>
      <sz val="10"/>
      <color indexed="8"/>
      <name val="Arial"/>
      <family val="2"/>
    </font>
    <font>
      <sz val="12"/>
      <name val="Arial"/>
      <family val="2"/>
    </font>
    <font>
      <b/>
      <sz val="10"/>
      <color indexed="10"/>
      <name val="Arial"/>
      <family val="2"/>
    </font>
    <font>
      <b/>
      <sz val="10"/>
      <color indexed="9"/>
      <name val="Arial"/>
      <family val="2"/>
    </font>
    <font>
      <sz val="10"/>
      <color indexed="8"/>
      <name val="Arial"/>
      <family val="2"/>
    </font>
    <font>
      <sz val="12"/>
      <name val="Arial"/>
      <family val="2"/>
    </font>
    <font>
      <sz val="12"/>
      <color indexed="9"/>
      <name val="Arial"/>
      <family val="2"/>
    </font>
    <font>
      <b/>
      <sz val="12"/>
      <color indexed="51"/>
      <name val="Arial"/>
      <family val="2"/>
    </font>
    <font>
      <b/>
      <sz val="22"/>
      <name val="Arial"/>
      <family val="2"/>
    </font>
    <font>
      <b/>
      <sz val="12"/>
      <name val="Arial"/>
      <family val="2"/>
    </font>
    <font>
      <b/>
      <sz val="10"/>
      <color rgb="FFFFC000"/>
      <name val="Arial"/>
      <family val="2"/>
    </font>
    <font>
      <i/>
      <sz val="10"/>
      <color indexed="9"/>
      <name val="Arial"/>
      <family val="2"/>
    </font>
    <font>
      <sz val="10"/>
      <color theme="0"/>
      <name val="Arial"/>
      <family val="2"/>
    </font>
    <font>
      <b/>
      <sz val="10"/>
      <color theme="0"/>
      <name val="Arial"/>
      <family val="2"/>
    </font>
    <font>
      <sz val="12"/>
      <name val="Arial Black"/>
      <family val="2"/>
    </font>
    <font>
      <b/>
      <sz val="14"/>
      <name val="Arial Black"/>
      <family val="2"/>
    </font>
    <font>
      <u/>
      <sz val="10"/>
      <color theme="10"/>
      <name val="Arial"/>
      <family val="2"/>
    </font>
    <font>
      <sz val="14"/>
      <name val="Arial Black"/>
      <family val="2"/>
    </font>
    <font>
      <b/>
      <sz val="10"/>
      <color rgb="FFFFCC00"/>
      <name val="Arial"/>
      <family val="2"/>
    </font>
    <font>
      <sz val="10"/>
      <name val="Calibri"/>
      <family val="2"/>
    </font>
    <font>
      <sz val="10"/>
      <color rgb="FFFF0000"/>
      <name val="Arial"/>
      <family val="2"/>
    </font>
    <font>
      <b/>
      <sz val="9"/>
      <color indexed="81"/>
      <name val="Tahoma"/>
      <family val="2"/>
    </font>
    <font>
      <sz val="9"/>
      <color indexed="81"/>
      <name val="Tahoma"/>
      <family val="2"/>
    </font>
    <font>
      <sz val="8"/>
      <color indexed="81"/>
      <name val="Tahoma"/>
      <family val="2"/>
    </font>
    <font>
      <sz val="10"/>
      <name val="Arial"/>
      <family val="2"/>
    </font>
    <font>
      <sz val="10"/>
      <color theme="1"/>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2"/>
      <name val="Tms Rmn"/>
    </font>
    <font>
      <sz val="7"/>
      <name val="Small Fonts"/>
      <family val="2"/>
    </font>
    <font>
      <b/>
      <i/>
      <sz val="16"/>
      <name val="Helv"/>
    </font>
    <font>
      <sz val="11"/>
      <name val="Arial"/>
      <family val="2"/>
    </font>
  </fonts>
  <fills count="43">
    <fill>
      <patternFill patternType="none"/>
    </fill>
    <fill>
      <patternFill patternType="gray125"/>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62"/>
        <bgColor indexed="64"/>
      </patternFill>
    </fill>
    <fill>
      <patternFill patternType="solid">
        <fgColor indexed="8"/>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1"/>
        <bgColor indexed="64"/>
      </patternFill>
    </fill>
    <fill>
      <patternFill patternType="solid">
        <fgColor indexed="47"/>
        <bgColor indexed="64"/>
      </patternFill>
    </fill>
    <fill>
      <patternFill patternType="solid">
        <fgColor rgb="FF333399"/>
        <bgColor indexed="64"/>
      </patternFill>
    </fill>
    <fill>
      <patternFill patternType="solid">
        <fgColor rgb="FFFABF8F"/>
        <bgColor indexed="64"/>
      </patternFill>
    </fill>
    <fill>
      <patternFill patternType="solid">
        <fgColor rgb="FFB2A1C7"/>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2"/>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ck">
        <color indexed="62"/>
      </right>
      <top/>
      <bottom style="thick">
        <color indexed="62"/>
      </bottom>
      <diagonal/>
    </border>
    <border>
      <left/>
      <right/>
      <top/>
      <bottom style="thick">
        <color indexed="62"/>
      </bottom>
      <diagonal/>
    </border>
    <border>
      <left style="thick">
        <color indexed="62"/>
      </left>
      <right/>
      <top/>
      <bottom style="thick">
        <color indexed="62"/>
      </bottom>
      <diagonal/>
    </border>
    <border>
      <left/>
      <right style="thick">
        <color indexed="62"/>
      </right>
      <top/>
      <bottom/>
      <diagonal/>
    </border>
    <border>
      <left style="thick">
        <color indexed="62"/>
      </left>
      <right/>
      <top/>
      <bottom/>
      <diagonal/>
    </border>
    <border>
      <left/>
      <right style="thick">
        <color indexed="62"/>
      </right>
      <top style="medium">
        <color indexed="62"/>
      </top>
      <bottom/>
      <diagonal/>
    </border>
    <border>
      <left style="thick">
        <color indexed="62"/>
      </left>
      <right/>
      <top style="medium">
        <color indexed="62"/>
      </top>
      <bottom/>
      <diagonal/>
    </border>
    <border>
      <left/>
      <right style="thick">
        <color indexed="62"/>
      </right>
      <top style="thick">
        <color indexed="62"/>
      </top>
      <bottom/>
      <diagonal/>
    </border>
    <border>
      <left/>
      <right/>
      <top style="thick">
        <color indexed="62"/>
      </top>
      <bottom/>
      <diagonal/>
    </border>
    <border>
      <left style="thick">
        <color indexed="62"/>
      </left>
      <right/>
      <top style="thick">
        <color indexed="62"/>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27">
    <xf numFmtId="0" fontId="0" fillId="0" borderId="0"/>
    <xf numFmtId="0" fontId="2"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8"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165" fontId="8" fillId="14" borderId="0" applyNumberFormat="0" applyFont="0" applyBorder="0" applyAlignment="0">
      <alignment horizontal="right"/>
    </xf>
    <xf numFmtId="0" fontId="22" fillId="5" borderId="1" applyNumberFormat="0" applyAlignment="0" applyProtection="0"/>
    <xf numFmtId="0" fontId="23" fillId="15" borderId="2" applyNumberFormat="0" applyAlignment="0" applyProtection="0"/>
    <xf numFmtId="164" fontId="2" fillId="0" borderId="0" applyFont="0" applyFill="0" applyBorder="0" applyAlignment="0" applyProtection="0"/>
    <xf numFmtId="0" fontId="24" fillId="0" borderId="0" applyNumberFormat="0" applyFill="0" applyBorder="0" applyAlignment="0" applyProtection="0"/>
    <xf numFmtId="0" fontId="25" fillId="1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3" borderId="1" applyNumberFormat="0" applyAlignment="0" applyProtection="0"/>
    <xf numFmtId="165" fontId="2" fillId="17" borderId="0" applyFont="0" applyBorder="0" applyAlignment="0">
      <alignment horizontal="right"/>
      <protection locked="0"/>
    </xf>
    <xf numFmtId="166" fontId="8" fillId="18" borderId="0" applyFont="0" applyBorder="0">
      <alignment horizontal="right"/>
      <protection locked="0"/>
    </xf>
    <xf numFmtId="165" fontId="8" fillId="19" borderId="0" applyFont="0" applyBorder="0">
      <alignment horizontal="right"/>
      <protection locked="0"/>
    </xf>
    <xf numFmtId="0" fontId="30" fillId="0" borderId="6" applyNumberFormat="0" applyFill="0" applyAlignment="0" applyProtection="0"/>
    <xf numFmtId="0" fontId="31" fillId="6" borderId="0" applyNumberFormat="0" applyBorder="0" applyAlignment="0" applyProtection="0"/>
    <xf numFmtId="0" fontId="2" fillId="20" borderId="0"/>
    <xf numFmtId="0" fontId="2" fillId="20" borderId="0"/>
    <xf numFmtId="0" fontId="2" fillId="20" borderId="0"/>
    <xf numFmtId="0" fontId="2" fillId="20" borderId="0"/>
    <xf numFmtId="0" fontId="2" fillId="0" borderId="0"/>
    <xf numFmtId="0" fontId="2" fillId="20" borderId="0"/>
    <xf numFmtId="0" fontId="2" fillId="20" borderId="0"/>
    <xf numFmtId="0" fontId="2" fillId="20" borderId="0"/>
    <xf numFmtId="0" fontId="2" fillId="20" borderId="0"/>
    <xf numFmtId="0" fontId="8" fillId="4" borderId="7" applyNumberFormat="0" applyFont="0" applyAlignment="0" applyProtection="0"/>
    <xf numFmtId="0" fontId="32" fillId="5"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2" fillId="0" borderId="0"/>
    <xf numFmtId="0" fontId="2" fillId="0" borderId="0"/>
    <xf numFmtId="0" fontId="2" fillId="0" borderId="0"/>
    <xf numFmtId="0" fontId="2" fillId="0" borderId="0"/>
    <xf numFmtId="0" fontId="2" fillId="20" borderId="0"/>
    <xf numFmtId="0" fontId="2" fillId="20" borderId="0"/>
    <xf numFmtId="0" fontId="2" fillId="0" borderId="0"/>
    <xf numFmtId="0" fontId="2" fillId="0" borderId="0"/>
    <xf numFmtId="0" fontId="2" fillId="0" borderId="0"/>
    <xf numFmtId="0" fontId="2" fillId="0" borderId="0" applyProtection="0"/>
    <xf numFmtId="165" fontId="2" fillId="14" borderId="0" applyNumberFormat="0" applyFont="0" applyBorder="0" applyAlignment="0">
      <alignment horizontal="right"/>
    </xf>
    <xf numFmtId="166" fontId="2" fillId="18" borderId="0" applyFont="0" applyBorder="0">
      <alignment horizontal="right"/>
      <protection locked="0"/>
    </xf>
    <xf numFmtId="165" fontId="2" fillId="19" borderId="0" applyFont="0" applyBorder="0">
      <alignment horizontal="right"/>
      <protection locked="0"/>
    </xf>
    <xf numFmtId="0" fontId="2" fillId="4" borderId="7" applyNumberFormat="0" applyFont="0" applyAlignment="0" applyProtection="0"/>
    <xf numFmtId="164" fontId="2" fillId="0" borderId="0" applyFont="0" applyFill="0" applyBorder="0" applyAlignment="0" applyProtection="0"/>
    <xf numFmtId="165" fontId="2" fillId="17" borderId="0" applyFont="0" applyBorder="0" applyAlignment="0">
      <alignment horizontal="right"/>
      <protection locked="0"/>
    </xf>
    <xf numFmtId="165" fontId="2" fillId="14" borderId="0" applyNumberFormat="0" applyFont="0" applyBorder="0" applyAlignment="0">
      <alignment horizontal="right"/>
    </xf>
    <xf numFmtId="0" fontId="2" fillId="0" borderId="0" applyFill="0"/>
    <xf numFmtId="0" fontId="2" fillId="0" borderId="0"/>
    <xf numFmtId="0" fontId="56" fillId="0" borderId="0" applyNumberFormat="0" applyFill="0" applyBorder="0" applyAlignment="0" applyProtection="0">
      <alignment vertical="top"/>
      <protection locked="0"/>
    </xf>
    <xf numFmtId="0" fontId="2" fillId="20" borderId="0"/>
    <xf numFmtId="0" fontId="2" fillId="20" borderId="0"/>
    <xf numFmtId="44" fontId="64" fillId="0" borderId="0" applyFont="0" applyFill="0" applyBorder="0" applyAlignment="0" applyProtection="0"/>
    <xf numFmtId="9" fontId="64" fillId="0" borderId="0" applyFont="0" applyFill="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3" borderId="0" applyNumberFormat="0" applyBorder="0" applyAlignment="0" applyProtection="0"/>
    <xf numFmtId="0" fontId="19" fillId="35" borderId="0" applyNumberFormat="0" applyBorder="0" applyAlignment="0" applyProtection="0"/>
    <xf numFmtId="0" fontId="19" fillId="38" borderId="0" applyNumberFormat="0" applyBorder="0" applyAlignment="0" applyProtection="0"/>
    <xf numFmtId="0" fontId="20" fillId="39"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40" borderId="0" applyNumberFormat="0" applyBorder="0" applyAlignment="0" applyProtection="0"/>
    <xf numFmtId="0" fontId="20" fillId="8"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0" borderId="0" applyNumberFormat="0" applyBorder="0" applyAlignment="0" applyProtection="0"/>
    <xf numFmtId="0" fontId="70" fillId="0" borderId="0" applyNumberFormat="0" applyFill="0" applyBorder="0" applyAlignment="0" applyProtection="0"/>
    <xf numFmtId="0" fontId="22" fillId="7" borderId="1" applyNumberFormat="0" applyAlignment="0" applyProtection="0"/>
    <xf numFmtId="0" fontId="10" fillId="0" borderId="0" applyFont="0" applyFill="0" applyBorder="0" applyAlignment="0" applyProtection="0"/>
    <xf numFmtId="174" fontId="10" fillId="0" borderId="0" applyFont="0" applyFill="0" applyBorder="0" applyAlignment="0" applyProtection="0"/>
    <xf numFmtId="172" fontId="2" fillId="0" borderId="0" applyFont="0" applyFill="0" applyBorder="0" applyAlignment="0" applyProtection="0"/>
    <xf numFmtId="38" fontId="10" fillId="14" borderId="0" applyNumberFormat="0" applyBorder="0" applyAlignment="0" applyProtection="0"/>
    <xf numFmtId="0" fontId="5" fillId="0" borderId="48" applyNumberFormat="0" applyAlignment="0" applyProtection="0">
      <alignment horizontal="left" vertical="center"/>
    </xf>
    <xf numFmtId="0" fontId="5" fillId="0" borderId="14">
      <alignment horizontal="left" vertical="center"/>
    </xf>
    <xf numFmtId="0" fontId="66" fillId="0" borderId="35" applyNumberFormat="0" applyFill="0" applyAlignment="0" applyProtection="0"/>
    <xf numFmtId="0" fontId="67" fillId="0" borderId="49" applyNumberFormat="0" applyFill="0" applyAlignment="0" applyProtection="0"/>
    <xf numFmtId="0" fontId="68" fillId="0" borderId="50" applyNumberFormat="0" applyFill="0" applyAlignment="0" applyProtection="0"/>
    <xf numFmtId="0" fontId="68" fillId="0" borderId="0" applyNumberFormat="0" applyFill="0" applyBorder="0" applyAlignment="0" applyProtection="0"/>
    <xf numFmtId="10" fontId="10" fillId="19" borderId="12" applyNumberFormat="0" applyBorder="0" applyAlignment="0" applyProtection="0"/>
    <xf numFmtId="37" fontId="71" fillId="0" borderId="0"/>
    <xf numFmtId="175" fontId="72" fillId="0" borderId="0"/>
    <xf numFmtId="0" fontId="2" fillId="0" borderId="0"/>
    <xf numFmtId="0" fontId="32" fillId="7" borderId="8" applyNumberFormat="0" applyAlignment="0" applyProtection="0"/>
    <xf numFmtId="9" fontId="2" fillId="0" borderId="0" applyFont="0" applyFill="0" applyBorder="0" applyAlignment="0" applyProtection="0"/>
    <xf numFmtId="10" fontId="2" fillId="0" borderId="0" applyFont="0" applyFill="0" applyBorder="0" applyAlignment="0" applyProtection="0"/>
    <xf numFmtId="40" fontId="73" fillId="0" borderId="0"/>
    <xf numFmtId="0" fontId="69" fillId="0" borderId="0" applyNumberFormat="0" applyFill="0" applyBorder="0" applyAlignment="0" applyProtection="0"/>
    <xf numFmtId="0" fontId="34" fillId="0" borderId="51" applyNumberFormat="0" applyFill="0" applyAlignment="0" applyProtection="0"/>
    <xf numFmtId="173" fontId="70" fillId="1" borderId="0">
      <alignment horizontal="left"/>
    </xf>
    <xf numFmtId="0" fontId="1" fillId="0" borderId="0"/>
    <xf numFmtId="0" fontId="1" fillId="0" borderId="0"/>
    <xf numFmtId="9" fontId="2" fillId="0" borderId="0" applyFont="0" applyFill="0" applyBorder="0" applyAlignment="0" applyProtection="0"/>
    <xf numFmtId="0" fontId="2" fillId="20" borderId="0"/>
  </cellStyleXfs>
  <cellXfs count="678">
    <xf numFmtId="0" fontId="0" fillId="0" borderId="0" xfId="0"/>
    <xf numFmtId="0" fontId="3" fillId="20" borderId="0" xfId="45" applyFont="1"/>
    <xf numFmtId="0" fontId="2" fillId="20" borderId="0" xfId="45"/>
    <xf numFmtId="0" fontId="4" fillId="20" borderId="0" xfId="45" applyFont="1"/>
    <xf numFmtId="2" fontId="9" fillId="20" borderId="0" xfId="45" applyNumberFormat="1" applyFont="1" applyBorder="1" applyAlignment="1" applyProtection="1">
      <alignment horizontal="left"/>
    </xf>
    <xf numFmtId="0" fontId="10" fillId="20" borderId="0" xfId="45" applyFont="1" applyAlignment="1" applyProtection="1">
      <protection locked="0"/>
    </xf>
    <xf numFmtId="0" fontId="10" fillId="20" borderId="0" xfId="45" applyFont="1" applyProtection="1">
      <protection locked="0"/>
    </xf>
    <xf numFmtId="0" fontId="9" fillId="20" borderId="0" xfId="45" applyFont="1"/>
    <xf numFmtId="0" fontId="2" fillId="20" borderId="0" xfId="45" applyAlignment="1"/>
    <xf numFmtId="0" fontId="11" fillId="21" borderId="12" xfId="45" applyFont="1" applyFill="1" applyBorder="1"/>
    <xf numFmtId="0" fontId="12" fillId="21" borderId="12" xfId="45" applyFont="1" applyFill="1" applyBorder="1"/>
    <xf numFmtId="0" fontId="12" fillId="20" borderId="0" xfId="45" applyFont="1"/>
    <xf numFmtId="0" fontId="11" fillId="21" borderId="13" xfId="45" applyFont="1" applyFill="1" applyBorder="1"/>
    <xf numFmtId="0" fontId="12" fillId="21" borderId="14" xfId="45" applyFont="1" applyFill="1" applyBorder="1"/>
    <xf numFmtId="0" fontId="14" fillId="20" borderId="0" xfId="43" applyFont="1"/>
    <xf numFmtId="0" fontId="14" fillId="20" borderId="0" xfId="43" applyFont="1" applyFill="1" applyBorder="1"/>
    <xf numFmtId="0" fontId="14" fillId="20" borderId="0" xfId="43" applyFont="1" applyFill="1"/>
    <xf numFmtId="0" fontId="16" fillId="20" borderId="0" xfId="43" applyFont="1" applyFill="1" applyBorder="1" applyAlignment="1">
      <alignment vertical="center"/>
    </xf>
    <xf numFmtId="0" fontId="16" fillId="20" borderId="0" xfId="43" applyFont="1" applyFill="1" applyBorder="1" applyAlignment="1"/>
    <xf numFmtId="0" fontId="17" fillId="20" borderId="0" xfId="43" applyFont="1" applyFill="1" applyBorder="1" applyAlignment="1">
      <alignment vertical="center"/>
    </xf>
    <xf numFmtId="0" fontId="17" fillId="20" borderId="0" xfId="43" applyFont="1" applyFill="1" applyBorder="1" applyAlignment="1"/>
    <xf numFmtId="0" fontId="14" fillId="19" borderId="0" xfId="43" applyFont="1" applyFill="1" applyBorder="1"/>
    <xf numFmtId="0" fontId="14" fillId="20" borderId="0" xfId="43" applyFont="1" applyFill="1" applyBorder="1" applyAlignment="1">
      <alignment vertical="center"/>
    </xf>
    <xf numFmtId="0" fontId="14" fillId="20" borderId="0" xfId="43" applyFont="1" applyAlignment="1">
      <alignment vertical="center"/>
    </xf>
    <xf numFmtId="0" fontId="5" fillId="20" borderId="0" xfId="43" applyFont="1" applyFill="1" applyBorder="1" applyAlignment="1">
      <alignment vertical="center"/>
    </xf>
    <xf numFmtId="0" fontId="14" fillId="20" borderId="0" xfId="43" applyFont="1" applyFill="1" applyAlignment="1">
      <alignment vertical="center"/>
    </xf>
    <xf numFmtId="0" fontId="3" fillId="20" borderId="0" xfId="48" applyFont="1"/>
    <xf numFmtId="0" fontId="37" fillId="20" borderId="0" xfId="47" applyFont="1" applyFill="1" applyBorder="1" applyAlignment="1"/>
    <xf numFmtId="0" fontId="2" fillId="20" borderId="0" xfId="48"/>
    <xf numFmtId="0" fontId="3" fillId="0" borderId="0" xfId="48" applyFont="1" applyFill="1" applyAlignment="1"/>
    <xf numFmtId="0" fontId="8" fillId="20" borderId="0" xfId="48" applyFont="1"/>
    <xf numFmtId="168" fontId="38" fillId="21" borderId="12" xfId="48" quotePrefix="1" applyNumberFormat="1" applyFont="1" applyFill="1" applyBorder="1" applyAlignment="1">
      <alignment horizontal="center" vertical="center" wrapText="1"/>
    </xf>
    <xf numFmtId="49" fontId="38" fillId="21" borderId="12" xfId="48" applyNumberFormat="1" applyFont="1" applyFill="1" applyBorder="1" applyAlignment="1">
      <alignment horizontal="center" vertical="center" wrapText="1"/>
    </xf>
    <xf numFmtId="2" fontId="38" fillId="21" borderId="12" xfId="48" applyNumberFormat="1" applyFont="1" applyFill="1" applyBorder="1" applyAlignment="1">
      <alignment horizontal="center" vertical="center" wrapText="1"/>
    </xf>
    <xf numFmtId="165" fontId="38" fillId="21" borderId="12" xfId="48" applyNumberFormat="1" applyFont="1" applyFill="1" applyBorder="1" applyAlignment="1">
      <alignment horizontal="center" vertical="center" wrapText="1"/>
    </xf>
    <xf numFmtId="167" fontId="13" fillId="21" borderId="23" xfId="30" applyNumberFormat="1" applyFont="1" applyFill="1" applyBorder="1" applyAlignment="1">
      <alignment horizontal="center" vertical="center"/>
    </xf>
    <xf numFmtId="0" fontId="5" fillId="20" borderId="0" xfId="48" applyFont="1"/>
    <xf numFmtId="49" fontId="38" fillId="22" borderId="12" xfId="48" applyNumberFormat="1" applyFont="1" applyFill="1" applyBorder="1"/>
    <xf numFmtId="0" fontId="7" fillId="21" borderId="27" xfId="48" applyFont="1" applyFill="1" applyBorder="1" applyAlignment="1">
      <alignment horizontal="left" indent="1"/>
    </xf>
    <xf numFmtId="0" fontId="8" fillId="21" borderId="28" xfId="48" applyFont="1" applyFill="1" applyBorder="1" applyAlignment="1"/>
    <xf numFmtId="0" fontId="8" fillId="21" borderId="28" xfId="48" applyFont="1" applyFill="1" applyBorder="1"/>
    <xf numFmtId="0" fontId="8" fillId="21" borderId="29" xfId="48" applyFont="1" applyFill="1" applyBorder="1"/>
    <xf numFmtId="0" fontId="6" fillId="21" borderId="10" xfId="48" applyFont="1" applyFill="1" applyBorder="1" applyAlignment="1">
      <alignment horizontal="left" indent="1"/>
    </xf>
    <xf numFmtId="0" fontId="13" fillId="21" borderId="0" xfId="48" applyFont="1" applyFill="1" applyBorder="1" applyAlignment="1">
      <alignment horizontal="right" indent="1"/>
    </xf>
    <xf numFmtId="0" fontId="13" fillId="21" borderId="11" xfId="48" applyFont="1" applyFill="1" applyBorder="1" applyAlignment="1" applyProtection="1">
      <protection locked="0"/>
    </xf>
    <xf numFmtId="0" fontId="13" fillId="21" borderId="0" xfId="48" applyFont="1" applyFill="1" applyBorder="1"/>
    <xf numFmtId="0" fontId="8" fillId="21" borderId="0" xfId="48" applyFont="1" applyFill="1" applyBorder="1"/>
    <xf numFmtId="0" fontId="8" fillId="21" borderId="11" xfId="48" applyFont="1" applyFill="1" applyBorder="1" applyProtection="1">
      <protection locked="0"/>
    </xf>
    <xf numFmtId="0" fontId="8" fillId="21" borderId="11" xfId="48" applyFont="1" applyFill="1" applyBorder="1"/>
    <xf numFmtId="0" fontId="8" fillId="21" borderId="11" xfId="48" applyFont="1" applyFill="1" applyBorder="1" applyAlignment="1" applyProtection="1">
      <protection locked="0"/>
    </xf>
    <xf numFmtId="0" fontId="7" fillId="21" borderId="10" xfId="48" applyFont="1" applyFill="1" applyBorder="1" applyAlignment="1">
      <alignment horizontal="left" indent="1"/>
    </xf>
    <xf numFmtId="0" fontId="7" fillId="21" borderId="16" xfId="48" applyFont="1" applyFill="1" applyBorder="1" applyAlignment="1">
      <alignment horizontal="left" indent="1"/>
    </xf>
    <xf numFmtId="0" fontId="8" fillId="21" borderId="17" xfId="48" applyFont="1" applyFill="1" applyBorder="1" applyAlignment="1"/>
    <xf numFmtId="0" fontId="8" fillId="21" borderId="17" xfId="48" applyFont="1" applyFill="1" applyBorder="1"/>
    <xf numFmtId="0" fontId="8" fillId="21" borderId="18" xfId="48" applyFont="1" applyFill="1" applyBorder="1"/>
    <xf numFmtId="0" fontId="3" fillId="20" borderId="0" xfId="50" applyFont="1"/>
    <xf numFmtId="0" fontId="2" fillId="20" borderId="0" xfId="50"/>
    <xf numFmtId="167" fontId="4" fillId="20" borderId="0" xfId="50" applyNumberFormat="1" applyFont="1" applyBorder="1" applyAlignment="1">
      <alignment horizontal="left"/>
    </xf>
    <xf numFmtId="49" fontId="8" fillId="20" borderId="0" xfId="50" applyNumberFormat="1" applyFont="1"/>
    <xf numFmtId="2" fontId="8" fillId="20" borderId="0" xfId="50" applyNumberFormat="1" applyFont="1" applyBorder="1"/>
    <xf numFmtId="165" fontId="8" fillId="20" borderId="0" xfId="50" applyNumberFormat="1" applyFont="1" applyBorder="1"/>
    <xf numFmtId="39" fontId="8" fillId="20" borderId="0" xfId="50" applyNumberFormat="1" applyFont="1"/>
    <xf numFmtId="0" fontId="8" fillId="20" borderId="0" xfId="50" applyFont="1"/>
    <xf numFmtId="49" fontId="38" fillId="21" borderId="12" xfId="50" applyNumberFormat="1" applyFont="1" applyFill="1" applyBorder="1" applyAlignment="1">
      <alignment horizontal="center" vertical="center" wrapText="1"/>
    </xf>
    <xf numFmtId="165" fontId="38" fillId="21" borderId="12" xfId="50" applyNumberFormat="1" applyFont="1" applyFill="1" applyBorder="1" applyAlignment="1">
      <alignment horizontal="center" vertical="center" wrapText="1"/>
    </xf>
    <xf numFmtId="0" fontId="5" fillId="20" borderId="0" xfId="50" applyFont="1"/>
    <xf numFmtId="168" fontId="38" fillId="21" borderId="12" xfId="50" quotePrefix="1" applyNumberFormat="1" applyFont="1" applyFill="1" applyBorder="1" applyAlignment="1">
      <alignment horizontal="center" vertical="center" wrapText="1"/>
    </xf>
    <xf numFmtId="2" fontId="38" fillId="21" borderId="12" xfId="50" applyNumberFormat="1" applyFont="1" applyFill="1" applyBorder="1" applyAlignment="1">
      <alignment horizontal="center" vertical="center" wrapText="1"/>
    </xf>
    <xf numFmtId="49" fontId="13" fillId="21" borderId="12" xfId="50" applyNumberFormat="1" applyFont="1" applyFill="1" applyBorder="1" applyAlignment="1"/>
    <xf numFmtId="49" fontId="13" fillId="22" borderId="12" xfId="50" applyNumberFormat="1" applyFont="1" applyFill="1" applyBorder="1"/>
    <xf numFmtId="169" fontId="39" fillId="14" borderId="12" xfId="50" applyNumberFormat="1" applyFont="1" applyFill="1" applyBorder="1" applyAlignment="1">
      <alignment horizontal="center"/>
    </xf>
    <xf numFmtId="49" fontId="13" fillId="21" borderId="12" xfId="50" applyNumberFormat="1" applyFont="1" applyFill="1" applyBorder="1" applyAlignment="1">
      <alignment horizontal="left" vertical="center" wrapText="1"/>
    </xf>
    <xf numFmtId="0" fontId="3" fillId="20" borderId="0" xfId="49" applyFont="1"/>
    <xf numFmtId="0" fontId="2" fillId="20" borderId="0" xfId="49"/>
    <xf numFmtId="0" fontId="5" fillId="20" borderId="0" xfId="49" applyFont="1"/>
    <xf numFmtId="0" fontId="13" fillId="22" borderId="12" xfId="46" applyFont="1" applyFill="1" applyBorder="1" applyAlignment="1">
      <alignment horizontal="left" vertical="center" wrapText="1"/>
    </xf>
    <xf numFmtId="0" fontId="39" fillId="14" borderId="12" xfId="46" applyFont="1" applyFill="1" applyBorder="1" applyAlignment="1">
      <alignment horizontal="right" vertical="center" wrapText="1"/>
    </xf>
    <xf numFmtId="0" fontId="41" fillId="20" borderId="0" xfId="46" applyFont="1"/>
    <xf numFmtId="0" fontId="3" fillId="20" borderId="0" xfId="46" applyFont="1"/>
    <xf numFmtId="0" fontId="3" fillId="20" borderId="0" xfId="46" applyFont="1" applyAlignment="1">
      <alignment horizontal="left"/>
    </xf>
    <xf numFmtId="0" fontId="5" fillId="20" borderId="0" xfId="46" applyFont="1" applyFill="1" applyAlignment="1">
      <alignment horizontal="left" vertical="top" wrapText="1"/>
    </xf>
    <xf numFmtId="0" fontId="5" fillId="20" borderId="0" xfId="46" applyFont="1" applyBorder="1"/>
    <xf numFmtId="0" fontId="5" fillId="20" borderId="0" xfId="46" applyFont="1"/>
    <xf numFmtId="0" fontId="6" fillId="21" borderId="23" xfId="46" applyFont="1" applyFill="1" applyBorder="1" applyAlignment="1">
      <alignment vertical="top" wrapText="1"/>
    </xf>
    <xf numFmtId="0" fontId="38" fillId="21" borderId="12" xfId="46" applyFont="1" applyFill="1" applyBorder="1" applyAlignment="1">
      <alignment horizontal="center" vertical="top"/>
    </xf>
    <xf numFmtId="0" fontId="13" fillId="21" borderId="12" xfId="46" applyFont="1" applyFill="1" applyBorder="1" applyAlignment="1">
      <alignment horizontal="left" vertical="center" wrapText="1"/>
    </xf>
    <xf numFmtId="0" fontId="8" fillId="14" borderId="14" xfId="46" applyFont="1" applyFill="1" applyBorder="1"/>
    <xf numFmtId="0" fontId="8" fillId="14" borderId="19" xfId="46" applyFont="1" applyFill="1" applyBorder="1"/>
    <xf numFmtId="0" fontId="38" fillId="21" borderId="12" xfId="46" applyFont="1" applyFill="1" applyBorder="1" applyAlignment="1">
      <alignment horizontal="center" wrapText="1"/>
    </xf>
    <xf numFmtId="0" fontId="8" fillId="19" borderId="12" xfId="46" applyFont="1" applyFill="1" applyBorder="1"/>
    <xf numFmtId="0" fontId="13" fillId="22" borderId="12" xfId="46" applyFont="1" applyFill="1" applyBorder="1"/>
    <xf numFmtId="0" fontId="2" fillId="20" borderId="0" xfId="46"/>
    <xf numFmtId="0" fontId="13" fillId="20" borderId="0" xfId="46" applyFont="1"/>
    <xf numFmtId="0" fontId="8" fillId="20" borderId="0" xfId="46" applyFont="1"/>
    <xf numFmtId="0" fontId="4" fillId="20" borderId="0" xfId="46" applyFont="1" applyFill="1" applyBorder="1" applyAlignment="1">
      <alignment horizontal="center" vertical="top" wrapText="1"/>
    </xf>
    <xf numFmtId="0" fontId="41" fillId="20" borderId="0" xfId="46" applyFont="1" applyBorder="1" applyAlignment="1"/>
    <xf numFmtId="0" fontId="2" fillId="20" borderId="0" xfId="46" applyAlignment="1">
      <alignment horizontal="center" vertical="top" wrapText="1"/>
    </xf>
    <xf numFmtId="0" fontId="13" fillId="21" borderId="12" xfId="46" applyFont="1" applyFill="1" applyBorder="1" applyAlignment="1">
      <alignment horizontal="center" vertical="center" wrapText="1"/>
    </xf>
    <xf numFmtId="0" fontId="40" fillId="19" borderId="12" xfId="46" applyFont="1" applyFill="1" applyBorder="1" applyAlignment="1">
      <alignment horizontal="right" vertical="center" wrapText="1"/>
    </xf>
    <xf numFmtId="0" fontId="38" fillId="22" borderId="12" xfId="46" applyFont="1" applyFill="1" applyBorder="1" applyAlignment="1">
      <alignment horizontal="right" vertical="center" wrapText="1"/>
    </xf>
    <xf numFmtId="0" fontId="47" fillId="20" borderId="0" xfId="46" applyFont="1" applyFill="1" applyBorder="1" applyAlignment="1">
      <alignment vertical="top" wrapText="1"/>
    </xf>
    <xf numFmtId="0" fontId="41" fillId="20" borderId="0" xfId="46" applyFont="1" applyFill="1"/>
    <xf numFmtId="0" fontId="38" fillId="22" borderId="23" xfId="46" applyFont="1" applyFill="1" applyBorder="1" applyAlignment="1">
      <alignment horizontal="right" vertical="center" wrapText="1"/>
    </xf>
    <xf numFmtId="0" fontId="39" fillId="21" borderId="12" xfId="46" applyFont="1" applyFill="1" applyBorder="1" applyAlignment="1">
      <alignment horizontal="right" vertical="center" wrapText="1"/>
    </xf>
    <xf numFmtId="0" fontId="41" fillId="0" borderId="0" xfId="46" applyFont="1" applyFill="1" applyBorder="1" applyAlignment="1">
      <alignment horizontal="right" vertical="center" wrapText="1"/>
    </xf>
    <xf numFmtId="0" fontId="41" fillId="0" borderId="0" xfId="46" applyFont="1" applyFill="1" applyBorder="1"/>
    <xf numFmtId="0" fontId="2" fillId="20" borderId="0" xfId="45" applyAlignment="1">
      <alignment horizontal="left" vertical="center"/>
    </xf>
    <xf numFmtId="0" fontId="3" fillId="20" borderId="0" xfId="45" applyFont="1" applyFill="1" applyBorder="1" applyAlignment="1">
      <alignment horizontal="left" vertical="center" wrapText="1"/>
    </xf>
    <xf numFmtId="0" fontId="2" fillId="0" borderId="0" xfId="45" applyFill="1" applyBorder="1"/>
    <xf numFmtId="0" fontId="8" fillId="0" borderId="0" xfId="45" applyFont="1" applyFill="1" applyBorder="1" applyAlignment="1">
      <alignment horizontal="right" vertical="center" wrapText="1"/>
    </xf>
    <xf numFmtId="0" fontId="8" fillId="0" borderId="0" xfId="45" applyFont="1" applyFill="1" applyBorder="1"/>
    <xf numFmtId="0" fontId="5" fillId="20" borderId="0" xfId="45" applyFont="1" applyFill="1" applyBorder="1"/>
    <xf numFmtId="0" fontId="41" fillId="20" borderId="0" xfId="45" applyFont="1" applyFill="1"/>
    <xf numFmtId="0" fontId="41" fillId="20" borderId="0" xfId="45" applyFont="1"/>
    <xf numFmtId="0" fontId="5" fillId="20" borderId="0" xfId="45" applyFont="1"/>
    <xf numFmtId="0" fontId="38" fillId="21" borderId="12" xfId="45" applyFont="1" applyFill="1" applyBorder="1" applyAlignment="1">
      <alignment horizontal="center" vertical="top" wrapText="1"/>
    </xf>
    <xf numFmtId="0" fontId="40" fillId="19" borderId="12" xfId="45" applyFont="1" applyFill="1" applyBorder="1" applyAlignment="1">
      <alignment horizontal="right" vertical="center" wrapText="1"/>
    </xf>
    <xf numFmtId="3" fontId="8" fillId="19" borderId="12" xfId="45" applyNumberFormat="1" applyFont="1" applyFill="1" applyBorder="1"/>
    <xf numFmtId="0" fontId="38" fillId="22" borderId="12" xfId="45" applyFont="1" applyFill="1" applyBorder="1" applyAlignment="1">
      <alignment horizontal="right"/>
    </xf>
    <xf numFmtId="3" fontId="8" fillId="19" borderId="12" xfId="45" applyNumberFormat="1" applyFont="1" applyFill="1" applyBorder="1" applyAlignment="1">
      <alignment horizontal="right" vertical="center" wrapText="1"/>
    </xf>
    <xf numFmtId="3" fontId="8" fillId="14" borderId="12" xfId="45" applyNumberFormat="1" applyFont="1" applyFill="1" applyBorder="1" applyAlignment="1">
      <alignment horizontal="right" vertical="center" wrapText="1"/>
    </xf>
    <xf numFmtId="3" fontId="39" fillId="14" borderId="12" xfId="45" applyNumberFormat="1" applyFont="1" applyFill="1" applyBorder="1"/>
    <xf numFmtId="0" fontId="5" fillId="20" borderId="0" xfId="45" applyFont="1" applyAlignment="1">
      <alignment horizontal="right"/>
    </xf>
    <xf numFmtId="0" fontId="38" fillId="22" borderId="12" xfId="45" applyFont="1" applyFill="1" applyBorder="1" applyAlignment="1">
      <alignment horizontal="right" vertical="center" wrapText="1"/>
    </xf>
    <xf numFmtId="3" fontId="8" fillId="19" borderId="13" xfId="45" applyNumberFormat="1" applyFont="1" applyFill="1" applyBorder="1"/>
    <xf numFmtId="0" fontId="8" fillId="19" borderId="12" xfId="45" applyFont="1" applyFill="1" applyBorder="1"/>
    <xf numFmtId="3" fontId="8" fillId="14" borderId="12" xfId="45" applyNumberFormat="1" applyFont="1" applyFill="1" applyBorder="1" applyAlignment="1">
      <alignment horizontal="right"/>
    </xf>
    <xf numFmtId="3" fontId="4" fillId="14" borderId="12" xfId="45" applyNumberFormat="1" applyFont="1" applyFill="1" applyBorder="1" applyAlignment="1">
      <alignment horizontal="right"/>
    </xf>
    <xf numFmtId="3" fontId="39" fillId="14" borderId="12" xfId="45" applyNumberFormat="1" applyFont="1" applyFill="1" applyBorder="1" applyAlignment="1">
      <alignment horizontal="right"/>
    </xf>
    <xf numFmtId="0" fontId="13" fillId="21" borderId="12" xfId="45" applyFont="1" applyFill="1" applyBorder="1" applyAlignment="1">
      <alignment horizontal="left" vertical="center" wrapText="1"/>
    </xf>
    <xf numFmtId="0" fontId="38" fillId="22" borderId="12" xfId="45" applyFont="1" applyFill="1" applyBorder="1" applyAlignment="1">
      <alignment horizontal="left" vertical="center" wrapText="1"/>
    </xf>
    <xf numFmtId="0" fontId="8" fillId="14" borderId="31" xfId="45" applyFont="1" applyFill="1" applyBorder="1"/>
    <xf numFmtId="0" fontId="8" fillId="14" borderId="0" xfId="45" applyFont="1" applyFill="1" applyBorder="1"/>
    <xf numFmtId="0" fontId="8" fillId="14" borderId="32" xfId="45" applyFont="1" applyFill="1" applyBorder="1"/>
    <xf numFmtId="0" fontId="8" fillId="14" borderId="20" xfId="45" applyFont="1" applyFill="1" applyBorder="1"/>
    <xf numFmtId="0" fontId="8" fillId="14" borderId="30" xfId="45" applyFont="1" applyFill="1" applyBorder="1"/>
    <xf numFmtId="0" fontId="8" fillId="14" borderId="22" xfId="45" applyFont="1" applyFill="1" applyBorder="1"/>
    <xf numFmtId="0" fontId="13" fillId="21" borderId="12" xfId="45" applyFont="1" applyFill="1" applyBorder="1"/>
    <xf numFmtId="0" fontId="46" fillId="20" borderId="0" xfId="45" applyFont="1"/>
    <xf numFmtId="0" fontId="46" fillId="20" borderId="0" xfId="45" applyFont="1" applyAlignment="1">
      <alignment horizontal="right"/>
    </xf>
    <xf numFmtId="0" fontId="13" fillId="21" borderId="12" xfId="45" applyFont="1" applyFill="1" applyBorder="1" applyAlignment="1">
      <alignment horizontal="right"/>
    </xf>
    <xf numFmtId="0" fontId="38" fillId="22" borderId="12" xfId="45" applyFont="1" applyFill="1" applyBorder="1"/>
    <xf numFmtId="0" fontId="8" fillId="14" borderId="12" xfId="45" applyFont="1" applyFill="1" applyBorder="1" applyAlignment="1">
      <alignment horizontal="right"/>
    </xf>
    <xf numFmtId="0" fontId="42" fillId="20" borderId="12" xfId="45" applyFont="1" applyFill="1" applyBorder="1" applyAlignment="1">
      <alignment horizontal="center"/>
    </xf>
    <xf numFmtId="0" fontId="6" fillId="19" borderId="21" xfId="49" applyFont="1" applyFill="1" applyBorder="1" applyAlignment="1">
      <alignment horizontal="center" vertical="top" wrapText="1"/>
    </xf>
    <xf numFmtId="0" fontId="38" fillId="22" borderId="21" xfId="49" applyFont="1" applyFill="1" applyBorder="1" applyAlignment="1">
      <alignment horizontal="right" vertical="top" wrapText="1"/>
    </xf>
    <xf numFmtId="0" fontId="3" fillId="20" borderId="0" xfId="51" applyFont="1"/>
    <xf numFmtId="0" fontId="45" fillId="20" borderId="0" xfId="51" applyFont="1"/>
    <xf numFmtId="0" fontId="5" fillId="20" borderId="0" xfId="51" applyFont="1"/>
    <xf numFmtId="0" fontId="48" fillId="20" borderId="0" xfId="51" applyFont="1"/>
    <xf numFmtId="0" fontId="49" fillId="20" borderId="0" xfId="51" applyFont="1"/>
    <xf numFmtId="0" fontId="12" fillId="20" borderId="0" xfId="46" applyFont="1" applyFill="1" applyBorder="1" applyAlignment="1">
      <alignment horizontal="left" vertical="center" wrapText="1"/>
    </xf>
    <xf numFmtId="0" fontId="12" fillId="0" borderId="0" xfId="45" applyFont="1" applyFill="1" applyBorder="1" applyAlignment="1">
      <alignment horizontal="left" vertical="center"/>
    </xf>
    <xf numFmtId="167" fontId="38" fillId="21" borderId="23" xfId="30" applyNumberFormat="1" applyFont="1" applyFill="1" applyBorder="1" applyAlignment="1">
      <alignment horizontal="center" vertical="center"/>
    </xf>
    <xf numFmtId="0" fontId="43" fillId="21" borderId="12" xfId="49" applyFont="1" applyFill="1" applyBorder="1" applyAlignment="1">
      <alignment horizontal="center" vertical="center" wrapText="1"/>
    </xf>
    <xf numFmtId="0" fontId="41" fillId="23" borderId="0" xfId="46" applyFont="1" applyFill="1"/>
    <xf numFmtId="167" fontId="8" fillId="14" borderId="12" xfId="50" applyNumberFormat="1" applyFont="1" applyFill="1" applyBorder="1" applyAlignment="1">
      <alignment horizontal="left"/>
    </xf>
    <xf numFmtId="169" fontId="8" fillId="19" borderId="12" xfId="50" applyNumberFormat="1" applyFont="1" applyFill="1" applyBorder="1" applyAlignment="1">
      <alignment horizontal="center"/>
    </xf>
    <xf numFmtId="0" fontId="2" fillId="20" borderId="0" xfId="49" applyAlignment="1"/>
    <xf numFmtId="0" fontId="2" fillId="20" borderId="0" xfId="48" applyBorder="1"/>
    <xf numFmtId="2" fontId="38" fillId="21" borderId="21" xfId="48" applyNumberFormat="1" applyFont="1" applyFill="1" applyBorder="1" applyAlignment="1">
      <alignment horizontal="center" vertical="center" wrapText="1"/>
    </xf>
    <xf numFmtId="167" fontId="8" fillId="19" borderId="12" xfId="48" applyNumberFormat="1" applyFont="1" applyFill="1" applyBorder="1" applyAlignment="1">
      <alignment horizontal="center"/>
    </xf>
    <xf numFmtId="167" fontId="8" fillId="24" borderId="12" xfId="48" applyNumberFormat="1" applyFont="1" applyFill="1" applyBorder="1" applyAlignment="1">
      <alignment horizontal="left"/>
    </xf>
    <xf numFmtId="169" fontId="2" fillId="19" borderId="12" xfId="50" applyNumberFormat="1" applyFont="1" applyFill="1" applyBorder="1" applyAlignment="1">
      <alignment horizontal="left"/>
    </xf>
    <xf numFmtId="49" fontId="50" fillId="21" borderId="12" xfId="50" applyNumberFormat="1" applyFont="1" applyFill="1" applyBorder="1" applyAlignment="1">
      <alignment horizontal="left" vertical="center" wrapText="1"/>
    </xf>
    <xf numFmtId="169" fontId="40" fillId="19" borderId="12" xfId="48" applyNumberFormat="1" applyFont="1" applyFill="1" applyBorder="1" applyAlignment="1">
      <alignment horizontal="left"/>
    </xf>
    <xf numFmtId="169" fontId="2" fillId="19" borderId="12" xfId="48" applyNumberFormat="1" applyFont="1" applyFill="1" applyBorder="1" applyAlignment="1">
      <alignment horizontal="right"/>
    </xf>
    <xf numFmtId="169" fontId="2" fillId="24" borderId="12" xfId="48" applyNumberFormat="1" applyFont="1" applyFill="1" applyBorder="1" applyAlignment="1">
      <alignment horizontal="right"/>
    </xf>
    <xf numFmtId="0" fontId="38" fillId="21" borderId="12" xfId="51" applyFont="1" applyFill="1" applyBorder="1" applyAlignment="1">
      <alignment horizontal="center" vertical="center"/>
    </xf>
    <xf numFmtId="0" fontId="40" fillId="19" borderId="12" xfId="51" applyFont="1" applyFill="1" applyBorder="1"/>
    <xf numFmtId="0" fontId="41" fillId="20" borderId="0" xfId="51" applyFont="1"/>
    <xf numFmtId="0" fontId="38" fillId="22" borderId="19" xfId="51" applyFont="1" applyFill="1" applyBorder="1"/>
    <xf numFmtId="0" fontId="4" fillId="25" borderId="0" xfId="48" applyFont="1" applyFill="1" applyBorder="1"/>
    <xf numFmtId="0" fontId="2" fillId="25" borderId="0" xfId="48" applyFill="1"/>
    <xf numFmtId="0" fontId="38" fillId="21" borderId="19" xfId="45" applyFont="1" applyFill="1" applyBorder="1" applyAlignment="1">
      <alignment horizontal="center" vertical="top" wrapText="1"/>
    </xf>
    <xf numFmtId="0" fontId="38" fillId="21" borderId="12" xfId="45" applyFont="1" applyFill="1" applyBorder="1" applyAlignment="1">
      <alignment horizontal="center" vertical="top" wrapText="1"/>
    </xf>
    <xf numFmtId="167" fontId="7" fillId="14" borderId="12" xfId="50" applyNumberFormat="1" applyFont="1" applyFill="1" applyBorder="1" applyAlignment="1">
      <alignment horizontal="left"/>
    </xf>
    <xf numFmtId="169" fontId="39" fillId="14" borderId="12" xfId="50" applyNumberFormat="1" applyFont="1" applyFill="1" applyBorder="1" applyAlignment="1">
      <alignment horizontal="right"/>
    </xf>
    <xf numFmtId="0" fontId="38" fillId="21" borderId="21" xfId="49" applyFont="1" applyFill="1" applyBorder="1" applyAlignment="1">
      <alignment horizontal="center" vertical="center" wrapText="1"/>
    </xf>
    <xf numFmtId="0" fontId="38" fillId="21" borderId="12" xfId="49" applyFont="1" applyFill="1" applyBorder="1" applyAlignment="1">
      <alignment horizontal="center" vertical="center" wrapText="1"/>
    </xf>
    <xf numFmtId="0" fontId="38" fillId="21" borderId="31" xfId="49" applyFont="1" applyFill="1" applyBorder="1" applyAlignment="1">
      <alignment horizontal="center" vertical="center"/>
    </xf>
    <xf numFmtId="0" fontId="38" fillId="21" borderId="0" xfId="49" applyFont="1" applyFill="1" applyAlignment="1">
      <alignment horizontal="center" vertical="center"/>
    </xf>
    <xf numFmtId="0" fontId="38" fillId="21" borderId="13" xfId="49" applyFont="1" applyFill="1" applyBorder="1" applyAlignment="1">
      <alignment horizontal="center" vertical="center" wrapText="1"/>
    </xf>
    <xf numFmtId="49" fontId="38" fillId="21" borderId="12" xfId="48" applyNumberFormat="1" applyFont="1" applyFill="1" applyBorder="1" applyAlignment="1">
      <alignment horizontal="center" vertical="center" wrapText="1"/>
    </xf>
    <xf numFmtId="169" fontId="4" fillId="24" borderId="12" xfId="48" applyNumberFormat="1" applyFont="1" applyFill="1" applyBorder="1" applyAlignment="1">
      <alignment horizontal="right"/>
    </xf>
    <xf numFmtId="49" fontId="13" fillId="22" borderId="12" xfId="48" applyNumberFormat="1" applyFont="1" applyFill="1" applyBorder="1"/>
    <xf numFmtId="167" fontId="2" fillId="14" borderId="12" xfId="48" applyNumberFormat="1" applyFont="1" applyFill="1" applyBorder="1" applyAlignment="1">
      <alignment horizontal="left"/>
    </xf>
    <xf numFmtId="169" fontId="2" fillId="26" borderId="12" xfId="48" applyNumberFormat="1" applyFont="1" applyFill="1" applyBorder="1" applyAlignment="1">
      <alignment horizontal="right"/>
    </xf>
    <xf numFmtId="49" fontId="38" fillId="21" borderId="12" xfId="48" applyNumberFormat="1" applyFont="1" applyFill="1" applyBorder="1"/>
    <xf numFmtId="49" fontId="13" fillId="21" borderId="12" xfId="48" applyNumberFormat="1" applyFont="1" applyFill="1" applyBorder="1" applyAlignment="1">
      <alignment horizontal="left" wrapText="1"/>
    </xf>
    <xf numFmtId="49" fontId="13" fillId="21" borderId="12" xfId="48" applyNumberFormat="1" applyFont="1" applyFill="1" applyBorder="1"/>
    <xf numFmtId="49" fontId="13" fillId="21" borderId="12" xfId="48" applyNumberFormat="1" applyFont="1" applyFill="1" applyBorder="1" applyAlignment="1">
      <alignment horizontal="left"/>
    </xf>
    <xf numFmtId="49" fontId="13" fillId="21" borderId="12" xfId="61" applyNumberFormat="1" applyFont="1" applyFill="1" applyBorder="1" applyAlignment="1">
      <alignment horizontal="left"/>
    </xf>
    <xf numFmtId="167" fontId="2" fillId="21" borderId="12" xfId="48" applyNumberFormat="1" applyFont="1" applyFill="1" applyBorder="1" applyAlignment="1">
      <alignment horizontal="left"/>
    </xf>
    <xf numFmtId="2" fontId="13" fillId="21" borderId="12" xfId="30" applyNumberFormat="1" applyFont="1" applyFill="1" applyBorder="1" applyAlignment="1">
      <alignment horizontal="center"/>
    </xf>
    <xf numFmtId="0" fontId="13" fillId="21" borderId="12" xfId="48" applyFont="1" applyFill="1" applyBorder="1"/>
    <xf numFmtId="167" fontId="13" fillId="21" borderId="12" xfId="48" applyNumberFormat="1" applyFont="1" applyFill="1" applyBorder="1" applyAlignment="1">
      <alignment horizontal="left"/>
    </xf>
    <xf numFmtId="39" fontId="38" fillId="21" borderId="13" xfId="48" applyNumberFormat="1" applyFont="1" applyFill="1" applyBorder="1" applyAlignment="1">
      <alignment horizontal="center" vertical="center" wrapText="1"/>
    </xf>
    <xf numFmtId="2" fontId="38" fillId="21" borderId="12" xfId="30" applyNumberFormat="1" applyFont="1" applyFill="1" applyBorder="1" applyAlignment="1">
      <alignment horizontal="center" vertical="center"/>
    </xf>
    <xf numFmtId="49" fontId="51" fillId="21" borderId="12" xfId="48" applyNumberFormat="1" applyFont="1" applyFill="1" applyBorder="1"/>
    <xf numFmtId="39" fontId="38" fillId="21" borderId="19" xfId="48" applyNumberFormat="1" applyFont="1" applyFill="1" applyBorder="1" applyAlignment="1">
      <alignment horizontal="center" vertical="center" wrapText="1"/>
    </xf>
    <xf numFmtId="165" fontId="38" fillId="21" borderId="13" xfId="48" applyNumberFormat="1" applyFont="1" applyFill="1" applyBorder="1" applyAlignment="1">
      <alignment horizontal="center" vertical="center" wrapText="1"/>
    </xf>
    <xf numFmtId="49" fontId="38" fillId="21" borderId="12" xfId="62" applyNumberFormat="1" applyFont="1" applyFill="1" applyBorder="1" applyAlignment="1">
      <alignment horizontal="center" vertical="center" wrapText="1"/>
    </xf>
    <xf numFmtId="165" fontId="2" fillId="20" borderId="0" xfId="48" applyNumberFormat="1" applyFont="1" applyBorder="1"/>
    <xf numFmtId="165" fontId="2" fillId="20" borderId="0" xfId="48" applyNumberFormat="1" applyFont="1" applyBorder="1" applyAlignment="1">
      <alignment horizontal="center"/>
    </xf>
    <xf numFmtId="2" fontId="2" fillId="20" borderId="0" xfId="48" applyNumberFormat="1" applyFont="1" applyBorder="1"/>
    <xf numFmtId="49" fontId="2" fillId="20" borderId="0" xfId="48" applyNumberFormat="1" applyFont="1"/>
    <xf numFmtId="167" fontId="4" fillId="20" borderId="0" xfId="48" applyNumberFormat="1" applyFont="1" applyBorder="1" applyAlignment="1">
      <alignment horizontal="left"/>
    </xf>
    <xf numFmtId="0" fontId="37" fillId="20" borderId="0" xfId="63" applyFont="1" applyFill="1" applyBorder="1" applyAlignment="1"/>
    <xf numFmtId="0" fontId="2" fillId="0" borderId="0" xfId="57"/>
    <xf numFmtId="0" fontId="3" fillId="0" borderId="0" xfId="57" applyFont="1"/>
    <xf numFmtId="0" fontId="2" fillId="0" borderId="0" xfId="59"/>
    <xf numFmtId="0" fontId="5" fillId="0" borderId="0" xfId="57" applyFont="1"/>
    <xf numFmtId="0" fontId="2" fillId="24" borderId="12" xfId="57" applyFill="1" applyBorder="1"/>
    <xf numFmtId="168" fontId="38" fillId="21" borderId="12" xfId="49" quotePrefix="1" applyNumberFormat="1" applyFont="1" applyFill="1" applyBorder="1" applyAlignment="1">
      <alignment horizontal="center" vertical="center" wrapText="1"/>
    </xf>
    <xf numFmtId="49" fontId="38" fillId="21" borderId="12" xfId="49" applyNumberFormat="1" applyFont="1" applyFill="1" applyBorder="1" applyAlignment="1">
      <alignment horizontal="center" vertical="center" wrapText="1"/>
    </xf>
    <xf numFmtId="2" fontId="38" fillId="21" borderId="12" xfId="49" applyNumberFormat="1" applyFont="1" applyFill="1" applyBorder="1" applyAlignment="1">
      <alignment horizontal="center" vertical="center" wrapText="1"/>
    </xf>
    <xf numFmtId="165" fontId="38" fillId="21" borderId="12" xfId="49" applyNumberFormat="1" applyFont="1" applyFill="1" applyBorder="1" applyAlignment="1">
      <alignment horizontal="center" vertical="center" wrapText="1"/>
    </xf>
    <xf numFmtId="39" fontId="38" fillId="21" borderId="13" xfId="49" applyNumberFormat="1" applyFont="1" applyFill="1" applyBorder="1" applyAlignment="1">
      <alignment horizontal="center" vertical="center" wrapText="1"/>
    </xf>
    <xf numFmtId="39" fontId="38" fillId="21" borderId="19" xfId="49" applyNumberFormat="1" applyFont="1" applyFill="1" applyBorder="1" applyAlignment="1">
      <alignment horizontal="center" vertical="center" wrapText="1"/>
    </xf>
    <xf numFmtId="165" fontId="38" fillId="21" borderId="13" xfId="49" applyNumberFormat="1" applyFont="1" applyFill="1" applyBorder="1" applyAlignment="1">
      <alignment horizontal="center" vertical="center" wrapText="1"/>
    </xf>
    <xf numFmtId="167" fontId="13" fillId="21" borderId="12" xfId="49" applyNumberFormat="1" applyFont="1" applyFill="1" applyBorder="1" applyAlignment="1">
      <alignment horizontal="left"/>
    </xf>
    <xf numFmtId="0" fontId="6" fillId="21" borderId="12" xfId="49" applyFont="1" applyFill="1" applyBorder="1" applyAlignment="1">
      <alignment horizontal="left" vertical="center" wrapText="1"/>
    </xf>
    <xf numFmtId="167" fontId="2" fillId="14" borderId="12" xfId="49" applyNumberFormat="1" applyFont="1" applyFill="1" applyBorder="1" applyAlignment="1">
      <alignment horizontal="left"/>
    </xf>
    <xf numFmtId="0" fontId="13" fillId="21" borderId="14" xfId="57" applyFont="1" applyFill="1" applyBorder="1" applyAlignment="1">
      <alignment horizontal="left" vertical="center" wrapText="1"/>
    </xf>
    <xf numFmtId="169" fontId="2" fillId="19" borderId="12" xfId="49" applyNumberFormat="1" applyFont="1" applyFill="1" applyBorder="1" applyAlignment="1">
      <alignment horizontal="right"/>
    </xf>
    <xf numFmtId="9" fontId="2" fillId="14" borderId="12" xfId="49" applyNumberFormat="1" applyFont="1" applyFill="1" applyBorder="1" applyAlignment="1">
      <alignment horizontal="right"/>
    </xf>
    <xf numFmtId="169" fontId="2" fillId="24" borderId="12" xfId="49" applyNumberFormat="1" applyFont="1" applyFill="1" applyBorder="1" applyAlignment="1">
      <alignment horizontal="right"/>
    </xf>
    <xf numFmtId="0" fontId="13" fillId="21" borderId="19" xfId="57" applyFont="1" applyFill="1" applyBorder="1" applyAlignment="1">
      <alignment horizontal="left" vertical="center" wrapText="1"/>
    </xf>
    <xf numFmtId="167" fontId="2" fillId="21" borderId="12" xfId="49" applyNumberFormat="1" applyFont="1" applyFill="1" applyBorder="1" applyAlignment="1">
      <alignment horizontal="left"/>
    </xf>
    <xf numFmtId="49" fontId="38" fillId="22" borderId="12" xfId="49" applyNumberFormat="1" applyFont="1" applyFill="1" applyBorder="1"/>
    <xf numFmtId="169" fontId="4" fillId="14" borderId="12" xfId="49" applyNumberFormat="1" applyFont="1" applyFill="1" applyBorder="1" applyAlignment="1">
      <alignment horizontal="right"/>
    </xf>
    <xf numFmtId="0" fontId="5" fillId="0" borderId="0" xfId="63" applyFont="1"/>
    <xf numFmtId="170" fontId="54" fillId="0" borderId="0" xfId="57" applyNumberFormat="1" applyFont="1" applyAlignment="1">
      <alignment horizontal="right" vertical="center"/>
    </xf>
    <xf numFmtId="0" fontId="41" fillId="0" borderId="0" xfId="63" applyFont="1"/>
    <xf numFmtId="170" fontId="2" fillId="0" borderId="0" xfId="65" applyNumberFormat="1" applyFont="1" applyFill="1" applyBorder="1" applyAlignment="1">
      <alignment wrapText="1"/>
    </xf>
    <xf numFmtId="0" fontId="2" fillId="0" borderId="0" xfId="63" applyFont="1" applyAlignment="1">
      <alignment wrapText="1"/>
    </xf>
    <xf numFmtId="0" fontId="38" fillId="21" borderId="12" xfId="66" applyFont="1" applyFill="1" applyBorder="1" applyAlignment="1">
      <alignment horizontal="center" vertical="top" wrapText="1"/>
    </xf>
    <xf numFmtId="0" fontId="5" fillId="0" borderId="0" xfId="49" applyFont="1" applyFill="1" applyBorder="1" applyAlignment="1">
      <alignment horizontal="left" vertical="center"/>
    </xf>
    <xf numFmtId="168" fontId="38" fillId="21" borderId="12" xfId="49" applyNumberFormat="1" applyFont="1" applyFill="1" applyBorder="1" applyAlignment="1">
      <alignment horizontal="center" vertical="center" wrapText="1"/>
    </xf>
    <xf numFmtId="0" fontId="2" fillId="0" borderId="0" xfId="63" applyAlignment="1"/>
    <xf numFmtId="0" fontId="2" fillId="0" borderId="0" xfId="63"/>
    <xf numFmtId="0" fontId="2" fillId="14" borderId="12" xfId="63" applyFont="1" applyFill="1" applyBorder="1"/>
    <xf numFmtId="0" fontId="4" fillId="22" borderId="12" xfId="63" applyFont="1" applyFill="1" applyBorder="1" applyAlignment="1">
      <alignment horizontal="right"/>
    </xf>
    <xf numFmtId="167" fontId="4" fillId="20" borderId="0" xfId="49" applyNumberFormat="1" applyFont="1" applyBorder="1" applyAlignment="1">
      <alignment horizontal="left"/>
    </xf>
    <xf numFmtId="49" fontId="2" fillId="20" borderId="0" xfId="49" applyNumberFormat="1" applyFont="1"/>
    <xf numFmtId="2" fontId="2" fillId="20" borderId="0" xfId="49" applyNumberFormat="1" applyFont="1" applyBorder="1"/>
    <xf numFmtId="165" fontId="2" fillId="20" borderId="0" xfId="49" applyNumberFormat="1" applyFont="1" applyBorder="1" applyAlignment="1">
      <alignment horizontal="center"/>
    </xf>
    <xf numFmtId="165" fontId="2" fillId="20" borderId="0" xfId="49" applyNumberFormat="1" applyFont="1" applyBorder="1"/>
    <xf numFmtId="0" fontId="2" fillId="20" borderId="0" xfId="49" applyFont="1"/>
    <xf numFmtId="0" fontId="3" fillId="0" borderId="0" xfId="49" applyFont="1" applyFill="1" applyAlignment="1"/>
    <xf numFmtId="39" fontId="2" fillId="20" borderId="0" xfId="49" applyNumberFormat="1" applyFont="1"/>
    <xf numFmtId="39" fontId="38" fillId="21" borderId="12" xfId="49" applyNumberFormat="1" applyFont="1" applyFill="1" applyBorder="1" applyAlignment="1">
      <alignment horizontal="center" vertical="center" wrapText="1"/>
    </xf>
    <xf numFmtId="49" fontId="6" fillId="21" borderId="12" xfId="49" applyNumberFormat="1" applyFont="1" applyFill="1" applyBorder="1"/>
    <xf numFmtId="49" fontId="13" fillId="21" borderId="12" xfId="57" applyNumberFormat="1" applyFont="1" applyFill="1" applyBorder="1"/>
    <xf numFmtId="49" fontId="6" fillId="21" borderId="12" xfId="49" applyNumberFormat="1" applyFont="1" applyFill="1" applyBorder="1" applyAlignment="1"/>
    <xf numFmtId="49" fontId="4" fillId="21" borderId="12" xfId="49" applyNumberFormat="1" applyFont="1" applyFill="1" applyBorder="1" applyAlignment="1">
      <alignment horizontal="center" vertical="center" wrapText="1"/>
    </xf>
    <xf numFmtId="49" fontId="13" fillId="21" borderId="12" xfId="57" applyNumberFormat="1" applyFont="1" applyFill="1" applyBorder="1" applyAlignment="1"/>
    <xf numFmtId="49" fontId="13" fillId="21" borderId="12" xfId="57" applyNumberFormat="1" applyFont="1" applyFill="1" applyBorder="1" applyAlignment="1">
      <alignment vertical="top" wrapText="1"/>
    </xf>
    <xf numFmtId="49" fontId="13" fillId="21" borderId="12" xfId="57" applyNumberFormat="1" applyFont="1" applyFill="1" applyBorder="1" applyAlignment="1">
      <alignment wrapText="1"/>
    </xf>
    <xf numFmtId="167" fontId="7" fillId="21" borderId="12" xfId="49" applyNumberFormat="1" applyFont="1" applyFill="1" applyBorder="1" applyAlignment="1">
      <alignment horizontal="left"/>
    </xf>
    <xf numFmtId="49" fontId="13" fillId="21" borderId="12" xfId="49" applyNumberFormat="1" applyFont="1" applyFill="1" applyBorder="1"/>
    <xf numFmtId="49" fontId="13" fillId="22" borderId="12" xfId="49" applyNumberFormat="1" applyFont="1" applyFill="1" applyBorder="1"/>
    <xf numFmtId="0" fontId="2" fillId="14" borderId="19" xfId="48" applyFont="1" applyFill="1" applyBorder="1"/>
    <xf numFmtId="0" fontId="5" fillId="14" borderId="14" xfId="49" applyFont="1" applyFill="1" applyBorder="1" applyAlignment="1">
      <alignment horizontal="left" vertical="center"/>
    </xf>
    <xf numFmtId="0" fontId="5" fillId="14" borderId="19" xfId="49" applyFont="1" applyFill="1" applyBorder="1" applyAlignment="1">
      <alignment horizontal="left" vertical="center"/>
    </xf>
    <xf numFmtId="170" fontId="54" fillId="20" borderId="0" xfId="49" applyNumberFormat="1" applyFont="1" applyAlignment="1">
      <alignment horizontal="right" vertical="center"/>
    </xf>
    <xf numFmtId="168" fontId="38" fillId="21" borderId="13" xfId="49" quotePrefix="1" applyNumberFormat="1" applyFont="1" applyFill="1" applyBorder="1" applyAlignment="1">
      <alignment horizontal="center" vertical="center" wrapText="1"/>
    </xf>
    <xf numFmtId="49" fontId="38" fillId="21" borderId="13" xfId="49" applyNumberFormat="1" applyFont="1" applyFill="1" applyBorder="1" applyAlignment="1">
      <alignment horizontal="center" vertical="center" wrapText="1"/>
    </xf>
    <xf numFmtId="0" fontId="38" fillId="21" borderId="12" xfId="66" applyFont="1" applyFill="1" applyBorder="1" applyAlignment="1">
      <alignment horizontal="center" vertical="center" wrapText="1"/>
    </xf>
    <xf numFmtId="0" fontId="38" fillId="25" borderId="0" xfId="63" applyFont="1" applyFill="1" applyBorder="1" applyAlignment="1">
      <alignment horizontal="center" vertical="center" wrapText="1"/>
    </xf>
    <xf numFmtId="0" fontId="2" fillId="25" borderId="0" xfId="57" applyFill="1" applyBorder="1" applyAlignment="1">
      <alignment horizontal="center" vertical="center" wrapText="1"/>
    </xf>
    <xf numFmtId="0" fontId="2" fillId="19" borderId="12" xfId="66" applyFont="1" applyFill="1" applyBorder="1" applyAlignment="1">
      <alignment horizontal="right" vertical="top" wrapText="1"/>
    </xf>
    <xf numFmtId="3" fontId="2" fillId="25" borderId="0" xfId="63" applyNumberFormat="1" applyFont="1" applyFill="1" applyBorder="1" applyAlignment="1">
      <alignment wrapText="1"/>
    </xf>
    <xf numFmtId="167" fontId="7" fillId="14" borderId="12" xfId="49" applyNumberFormat="1" applyFont="1" applyFill="1" applyBorder="1" applyAlignment="1">
      <alignment horizontal="left"/>
    </xf>
    <xf numFmtId="3" fontId="39" fillId="25" borderId="0" xfId="63" applyNumberFormat="1" applyFont="1" applyFill="1" applyBorder="1" applyAlignment="1">
      <alignment wrapText="1"/>
    </xf>
    <xf numFmtId="0" fontId="38" fillId="20" borderId="0" xfId="66" applyFont="1" applyFill="1" applyBorder="1" applyAlignment="1">
      <alignment horizontal="center" vertical="top" wrapText="1"/>
    </xf>
    <xf numFmtId="0" fontId="2" fillId="20" borderId="0" xfId="49" applyFill="1"/>
    <xf numFmtId="0" fontId="4" fillId="28" borderId="34" xfId="43" applyFont="1" applyFill="1" applyBorder="1" applyAlignment="1">
      <alignment vertical="center"/>
    </xf>
    <xf numFmtId="0" fontId="4" fillId="28" borderId="35" xfId="43" applyFont="1" applyFill="1" applyBorder="1" applyAlignment="1">
      <alignment vertical="center"/>
    </xf>
    <xf numFmtId="0" fontId="4" fillId="28" borderId="36" xfId="43" applyFont="1" applyFill="1" applyBorder="1" applyAlignment="1">
      <alignment vertical="center"/>
    </xf>
    <xf numFmtId="0" fontId="4" fillId="28" borderId="37" xfId="43" applyFont="1" applyFill="1" applyBorder="1" applyAlignment="1">
      <alignment vertical="center"/>
    </xf>
    <xf numFmtId="0" fontId="18" fillId="28" borderId="38" xfId="43" applyFont="1" applyFill="1" applyBorder="1" applyAlignment="1">
      <alignment vertical="center"/>
    </xf>
    <xf numFmtId="0" fontId="4" fillId="28" borderId="39" xfId="43" applyFont="1" applyFill="1" applyBorder="1" applyAlignment="1">
      <alignment vertical="center"/>
    </xf>
    <xf numFmtId="0" fontId="4" fillId="28" borderId="15" xfId="43" applyFont="1" applyFill="1" applyBorder="1" applyAlignment="1">
      <alignment vertical="center"/>
    </xf>
    <xf numFmtId="0" fontId="18" fillId="28" borderId="40" xfId="43" applyFont="1" applyFill="1" applyBorder="1" applyAlignment="1">
      <alignment vertical="center"/>
    </xf>
    <xf numFmtId="0" fontId="14" fillId="19" borderId="37" xfId="43" applyFont="1" applyFill="1" applyBorder="1" applyAlignment="1">
      <alignment vertical="center"/>
    </xf>
    <xf numFmtId="0" fontId="14" fillId="19" borderId="38" xfId="43" applyFont="1" applyFill="1" applyBorder="1"/>
    <xf numFmtId="0" fontId="17" fillId="19" borderId="37" xfId="43" applyFont="1" applyFill="1" applyBorder="1" applyAlignment="1">
      <alignment vertical="center"/>
    </xf>
    <xf numFmtId="0" fontId="16" fillId="19" borderId="37" xfId="43" applyFont="1" applyFill="1" applyBorder="1" applyAlignment="1">
      <alignment vertical="center"/>
    </xf>
    <xf numFmtId="0" fontId="14" fillId="19" borderId="41" xfId="43" applyFont="1" applyFill="1" applyBorder="1"/>
    <xf numFmtId="0" fontId="14" fillId="19" borderId="42" xfId="43" applyFont="1" applyFill="1" applyBorder="1"/>
    <xf numFmtId="0" fontId="14" fillId="19" borderId="43" xfId="43" applyFont="1" applyFill="1" applyBorder="1"/>
    <xf numFmtId="0" fontId="41" fillId="20" borderId="0" xfId="46" applyFont="1"/>
    <xf numFmtId="0" fontId="41" fillId="20" borderId="0" xfId="46" applyFont="1"/>
    <xf numFmtId="0" fontId="5" fillId="20" borderId="0" xfId="46" applyFont="1" applyFill="1" applyAlignment="1">
      <alignment horizontal="left" vertical="top" wrapText="1"/>
    </xf>
    <xf numFmtId="0" fontId="5" fillId="20" borderId="0" xfId="51" applyFont="1"/>
    <xf numFmtId="0" fontId="48" fillId="20" borderId="0" xfId="51" applyFont="1"/>
    <xf numFmtId="0" fontId="2" fillId="20" borderId="0" xfId="46"/>
    <xf numFmtId="0" fontId="13" fillId="20" borderId="0" xfId="46" applyFont="1"/>
    <xf numFmtId="0" fontId="12" fillId="20" borderId="0" xfId="46" applyFont="1" applyFill="1" applyBorder="1" applyAlignment="1">
      <alignment horizontal="left" vertical="center" wrapText="1"/>
    </xf>
    <xf numFmtId="0" fontId="2" fillId="20" borderId="0" xfId="46"/>
    <xf numFmtId="0" fontId="2" fillId="20" borderId="0" xfId="46"/>
    <xf numFmtId="0" fontId="2" fillId="0" borderId="0" xfId="57"/>
    <xf numFmtId="0" fontId="13" fillId="20" borderId="0" xfId="46" applyFont="1"/>
    <xf numFmtId="0" fontId="2" fillId="0" borderId="0" xfId="57"/>
    <xf numFmtId="0" fontId="2" fillId="20" borderId="0" xfId="45"/>
    <xf numFmtId="0" fontId="3" fillId="20" borderId="0" xfId="48" applyFont="1"/>
    <xf numFmtId="0" fontId="2" fillId="20" borderId="0" xfId="49"/>
    <xf numFmtId="0" fontId="3" fillId="20" borderId="0" xfId="45" applyFont="1" applyFill="1" applyBorder="1" applyAlignment="1">
      <alignment horizontal="left" vertical="center" wrapText="1"/>
    </xf>
    <xf numFmtId="0" fontId="2" fillId="0" borderId="0" xfId="45" applyFill="1" applyBorder="1"/>
    <xf numFmtId="0" fontId="2" fillId="0" borderId="0" xfId="45" applyFont="1" applyFill="1" applyBorder="1" applyAlignment="1">
      <alignment horizontal="right" vertical="center" wrapText="1"/>
    </xf>
    <xf numFmtId="0" fontId="2" fillId="0" borderId="0" xfId="45" applyFont="1" applyFill="1" applyBorder="1"/>
    <xf numFmtId="0" fontId="5" fillId="20" borderId="0" xfId="45" applyFont="1" applyFill="1" applyBorder="1"/>
    <xf numFmtId="0" fontId="41" fillId="20" borderId="0" xfId="45" applyFont="1" applyFill="1"/>
    <xf numFmtId="0" fontId="41" fillId="20" borderId="0" xfId="45" applyFont="1"/>
    <xf numFmtId="0" fontId="2" fillId="14" borderId="12" xfId="45" applyFont="1" applyFill="1" applyBorder="1" applyAlignment="1">
      <alignment vertical="top" wrapText="1"/>
    </xf>
    <xf numFmtId="0" fontId="3" fillId="20" borderId="0" xfId="48" applyFont="1"/>
    <xf numFmtId="0" fontId="2" fillId="20" borderId="0" xfId="48"/>
    <xf numFmtId="167" fontId="4" fillId="14" borderId="12" xfId="62" applyNumberFormat="1" applyFont="1" applyFill="1" applyBorder="1" applyAlignment="1">
      <alignment horizontal="right"/>
    </xf>
    <xf numFmtId="168" fontId="38" fillId="22" borderId="13" xfId="57" applyNumberFormat="1" applyFont="1" applyFill="1" applyBorder="1" applyAlignment="1">
      <alignment horizontal="left" vertical="top" wrapText="1"/>
    </xf>
    <xf numFmtId="167" fontId="2" fillId="19" borderId="12" xfId="62" applyNumberFormat="1" applyFont="1" applyFill="1" applyBorder="1" applyAlignment="1">
      <alignment horizontal="right"/>
    </xf>
    <xf numFmtId="168" fontId="13" fillId="21" borderId="13" xfId="57" applyNumberFormat="1" applyFont="1" applyFill="1" applyBorder="1" applyAlignment="1">
      <alignment horizontal="left" vertical="top" wrapText="1"/>
    </xf>
    <xf numFmtId="167" fontId="7" fillId="21" borderId="12" xfId="62" applyNumberFormat="1" applyFont="1" applyFill="1" applyBorder="1" applyAlignment="1">
      <alignment horizontal="left"/>
    </xf>
    <xf numFmtId="168" fontId="38" fillId="22" borderId="12" xfId="57" applyNumberFormat="1" applyFont="1" applyFill="1" applyBorder="1" applyAlignment="1">
      <alignment horizontal="left" vertical="top" wrapText="1"/>
    </xf>
    <xf numFmtId="168" fontId="13" fillId="21" borderId="12" xfId="57" applyNumberFormat="1" applyFont="1" applyFill="1" applyBorder="1" applyAlignment="1">
      <alignment horizontal="left" vertical="top" wrapText="1"/>
    </xf>
    <xf numFmtId="167" fontId="38" fillId="21" borderId="12" xfId="62" applyNumberFormat="1" applyFont="1" applyFill="1" applyBorder="1" applyAlignment="1">
      <alignment horizontal="center"/>
    </xf>
    <xf numFmtId="168" fontId="13" fillId="22" borderId="12" xfId="57" applyNumberFormat="1" applyFont="1" applyFill="1" applyBorder="1" applyAlignment="1">
      <alignment horizontal="center" vertical="center" wrapText="1"/>
    </xf>
    <xf numFmtId="168" fontId="38" fillId="21" borderId="12" xfId="57" applyNumberFormat="1" applyFont="1" applyFill="1" applyBorder="1" applyAlignment="1">
      <alignment horizontal="center" vertical="center" wrapText="1"/>
    </xf>
    <xf numFmtId="171" fontId="4" fillId="14" borderId="12" xfId="62" applyNumberFormat="1" applyFont="1" applyFill="1" applyBorder="1" applyAlignment="1">
      <alignment horizontal="right"/>
    </xf>
    <xf numFmtId="168" fontId="13" fillId="21" borderId="12" xfId="62" applyNumberFormat="1" applyFont="1" applyFill="1" applyBorder="1" applyAlignment="1">
      <alignment horizontal="left" vertical="center" wrapText="1"/>
    </xf>
    <xf numFmtId="168" fontId="38" fillId="21" borderId="12" xfId="62" applyNumberFormat="1" applyFont="1" applyFill="1" applyBorder="1" applyAlignment="1">
      <alignment horizontal="center" vertical="center" wrapText="1"/>
    </xf>
    <xf numFmtId="167" fontId="53" fillId="21" borderId="12" xfId="62" applyNumberFormat="1" applyFont="1" applyFill="1" applyBorder="1" applyAlignment="1">
      <alignment horizontal="center"/>
    </xf>
    <xf numFmtId="0" fontId="13" fillId="21" borderId="12" xfId="57" applyFont="1" applyFill="1" applyBorder="1" applyAlignment="1">
      <alignment horizontal="left" vertical="center" wrapText="1"/>
    </xf>
    <xf numFmtId="0" fontId="6" fillId="21" borderId="12" xfId="57" applyFont="1" applyFill="1" applyBorder="1" applyAlignment="1">
      <alignment horizontal="left" vertical="center" wrapText="1"/>
    </xf>
    <xf numFmtId="168" fontId="38" fillId="21" borderId="21" xfId="57" applyNumberFormat="1" applyFont="1" applyFill="1" applyBorder="1" applyAlignment="1">
      <alignment horizontal="center" vertical="center" wrapText="1"/>
    </xf>
    <xf numFmtId="0" fontId="5" fillId="0" borderId="0" xfId="74" applyFont="1" applyBorder="1"/>
    <xf numFmtId="0" fontId="38" fillId="22" borderId="12" xfId="57" applyFont="1" applyFill="1" applyBorder="1" applyAlignment="1">
      <alignment horizontal="left" vertical="center" wrapText="1"/>
    </xf>
    <xf numFmtId="10" fontId="4" fillId="21" borderId="12" xfId="57" applyNumberFormat="1" applyFont="1" applyFill="1" applyBorder="1" applyAlignment="1">
      <alignment horizontal="left" vertical="center" wrapText="1"/>
    </xf>
    <xf numFmtId="0" fontId="4" fillId="21" borderId="12" xfId="57" applyFont="1" applyFill="1" applyBorder="1" applyAlignment="1">
      <alignment horizontal="left" vertical="center" wrapText="1"/>
    </xf>
    <xf numFmtId="0" fontId="6" fillId="20" borderId="0" xfId="75" applyFont="1" applyFill="1" applyBorder="1" applyAlignment="1" applyProtection="1"/>
    <xf numFmtId="0" fontId="12" fillId="0" borderId="0" xfId="0" applyFont="1"/>
    <xf numFmtId="0" fontId="55" fillId="28" borderId="0" xfId="76" applyFont="1" applyFill="1" applyBorder="1" applyAlignment="1" applyProtection="1">
      <alignment vertical="center"/>
    </xf>
    <xf numFmtId="0" fontId="57" fillId="28" borderId="0" xfId="76" applyFont="1" applyFill="1" applyBorder="1" applyAlignment="1" applyProtection="1">
      <alignment vertical="center"/>
    </xf>
    <xf numFmtId="0" fontId="38" fillId="21" borderId="12" xfId="45" applyFont="1" applyFill="1" applyBorder="1" applyAlignment="1">
      <alignment horizontal="center" vertical="top" wrapText="1"/>
    </xf>
    <xf numFmtId="3" fontId="40" fillId="14" borderId="12" xfId="45" applyNumberFormat="1" applyFont="1" applyFill="1" applyBorder="1" applyAlignment="1">
      <alignment horizontal="right"/>
    </xf>
    <xf numFmtId="0" fontId="2" fillId="20" borderId="0" xfId="46" applyBorder="1"/>
    <xf numFmtId="0" fontId="2" fillId="0" borderId="0" xfId="57" applyBorder="1"/>
    <xf numFmtId="0" fontId="38" fillId="29" borderId="12" xfId="57" applyFont="1" applyFill="1" applyBorder="1" applyAlignment="1">
      <alignment horizontal="center" vertical="center" wrapText="1"/>
    </xf>
    <xf numFmtId="49" fontId="13" fillId="29" borderId="12" xfId="49" applyNumberFormat="1" applyFont="1" applyFill="1" applyBorder="1" applyAlignment="1"/>
    <xf numFmtId="0" fontId="2" fillId="29" borderId="12" xfId="57" applyFill="1" applyBorder="1"/>
    <xf numFmtId="169" fontId="8" fillId="24" borderId="12" xfId="50" applyNumberFormat="1" applyFont="1" applyFill="1" applyBorder="1" applyAlignment="1">
      <alignment horizontal="center"/>
    </xf>
    <xf numFmtId="0" fontId="3" fillId="20" borderId="0" xfId="48" applyFont="1" applyAlignment="1">
      <alignment vertical="center"/>
    </xf>
    <xf numFmtId="0" fontId="2" fillId="20" borderId="0" xfId="48" applyAlignment="1">
      <alignment vertical="center"/>
    </xf>
    <xf numFmtId="0" fontId="48" fillId="20" borderId="0" xfId="51" applyFont="1" applyAlignment="1">
      <alignment vertical="center"/>
    </xf>
    <xf numFmtId="0" fontId="5" fillId="20" borderId="0" xfId="51" applyFont="1" applyAlignment="1">
      <alignment vertical="center"/>
    </xf>
    <xf numFmtId="0" fontId="5" fillId="20" borderId="0" xfId="46" applyFont="1" applyFill="1" applyAlignment="1">
      <alignment horizontal="left" vertical="center" wrapText="1"/>
    </xf>
    <xf numFmtId="0" fontId="5" fillId="20" borderId="0" xfId="46" applyFont="1" applyBorder="1" applyAlignment="1">
      <alignment vertical="center"/>
    </xf>
    <xf numFmtId="0" fontId="4" fillId="14" borderId="13" xfId="48" applyFont="1" applyFill="1" applyBorder="1" applyAlignment="1">
      <alignment vertical="center"/>
    </xf>
    <xf numFmtId="0" fontId="8" fillId="14" borderId="13" xfId="46" applyFont="1" applyFill="1" applyBorder="1" applyAlignment="1">
      <alignment vertical="center"/>
    </xf>
    <xf numFmtId="10" fontId="40" fillId="14" borderId="12" xfId="45" applyNumberFormat="1" applyFont="1" applyFill="1" applyBorder="1" applyAlignment="1"/>
    <xf numFmtId="0" fontId="38" fillId="21" borderId="12" xfId="63" applyFont="1" applyFill="1" applyBorder="1" applyAlignment="1">
      <alignment horizontal="center" vertical="center" wrapText="1"/>
    </xf>
    <xf numFmtId="0" fontId="38" fillId="21" borderId="13" xfId="63" applyFont="1" applyFill="1" applyBorder="1" applyAlignment="1">
      <alignment horizontal="center" vertical="center" wrapText="1"/>
    </xf>
    <xf numFmtId="0" fontId="38" fillId="21" borderId="20" xfId="63" applyFont="1" applyFill="1" applyBorder="1" applyAlignment="1">
      <alignment horizontal="center" vertical="center" wrapText="1"/>
    </xf>
    <xf numFmtId="0" fontId="2" fillId="19" borderId="13" xfId="63" applyFont="1" applyFill="1" applyBorder="1" applyAlignment="1">
      <alignment wrapText="1"/>
    </xf>
    <xf numFmtId="3" fontId="2" fillId="19" borderId="13" xfId="63" applyNumberFormat="1" applyFont="1" applyFill="1" applyBorder="1" applyAlignment="1">
      <alignment wrapText="1"/>
    </xf>
    <xf numFmtId="0" fontId="39" fillId="14" borderId="13" xfId="63" applyFont="1" applyFill="1" applyBorder="1" applyAlignment="1">
      <alignment wrapText="1"/>
    </xf>
    <xf numFmtId="3" fontId="39" fillId="14" borderId="13" xfId="63" applyNumberFormat="1" applyFont="1" applyFill="1" applyBorder="1" applyAlignment="1">
      <alignment wrapText="1"/>
    </xf>
    <xf numFmtId="168" fontId="38" fillId="21" borderId="12" xfId="57" applyNumberFormat="1" applyFont="1" applyFill="1" applyBorder="1" applyAlignment="1">
      <alignment horizontal="center" vertical="center" wrapText="1"/>
    </xf>
    <xf numFmtId="165" fontId="38" fillId="21" borderId="13" xfId="49" applyNumberFormat="1" applyFont="1" applyFill="1" applyBorder="1" applyAlignment="1">
      <alignment horizontal="center" vertical="center" wrapText="1"/>
    </xf>
    <xf numFmtId="0" fontId="38" fillId="21" borderId="12" xfId="49" applyFont="1" applyFill="1" applyBorder="1" applyAlignment="1">
      <alignment horizontal="center" vertical="center" wrapText="1"/>
    </xf>
    <xf numFmtId="0" fontId="43" fillId="21" borderId="13" xfId="49" applyFont="1" applyFill="1" applyBorder="1" applyAlignment="1">
      <alignment horizontal="center" vertical="center" wrapText="1"/>
    </xf>
    <xf numFmtId="0" fontId="43" fillId="21" borderId="12" xfId="49" applyFont="1" applyFill="1" applyBorder="1" applyAlignment="1">
      <alignment horizontal="center" vertical="center" wrapText="1"/>
    </xf>
    <xf numFmtId="0" fontId="43" fillId="21" borderId="20" xfId="49" applyFont="1" applyFill="1" applyBorder="1" applyAlignment="1">
      <alignment horizontal="center" vertical="center" wrapText="1"/>
    </xf>
    <xf numFmtId="3" fontId="2" fillId="19" borderId="12" xfId="63" applyNumberFormat="1" applyFont="1" applyFill="1" applyBorder="1" applyAlignment="1">
      <alignment wrapText="1"/>
    </xf>
    <xf numFmtId="3" fontId="39" fillId="14" borderId="12" xfId="63" applyNumberFormat="1" applyFont="1" applyFill="1" applyBorder="1" applyAlignment="1">
      <alignment wrapText="1"/>
    </xf>
    <xf numFmtId="0" fontId="2" fillId="0" borderId="0" xfId="58"/>
    <xf numFmtId="167" fontId="38" fillId="21" borderId="23" xfId="71" applyNumberFormat="1" applyFont="1" applyFill="1" applyBorder="1" applyAlignment="1">
      <alignment horizontal="center" vertical="center"/>
    </xf>
    <xf numFmtId="0" fontId="38" fillId="21" borderId="12" xfId="0" applyFont="1" applyFill="1" applyBorder="1" applyAlignment="1">
      <alignment horizontal="center" vertical="center" wrapText="1"/>
    </xf>
    <xf numFmtId="167" fontId="58" fillId="21" borderId="23" xfId="71" applyNumberFormat="1" applyFont="1" applyFill="1" applyBorder="1" applyAlignment="1">
      <alignment horizontal="left" vertical="center"/>
    </xf>
    <xf numFmtId="167" fontId="2" fillId="24" borderId="12" xfId="62" applyNumberFormat="1" applyFont="1" applyFill="1" applyBorder="1" applyAlignment="1">
      <alignment horizontal="left"/>
    </xf>
    <xf numFmtId="171" fontId="4" fillId="24" borderId="12" xfId="0" applyNumberFormat="1" applyFont="1" applyFill="1" applyBorder="1" applyAlignment="1">
      <alignment horizontal="right" vertical="center" wrapText="1"/>
    </xf>
    <xf numFmtId="171" fontId="4" fillId="14" borderId="12" xfId="0" applyNumberFormat="1" applyFont="1" applyFill="1" applyBorder="1" applyAlignment="1">
      <alignment horizontal="right" vertical="center" wrapText="1"/>
    </xf>
    <xf numFmtId="0" fontId="58" fillId="21" borderId="12" xfId="57" applyFont="1" applyFill="1" applyBorder="1" applyAlignment="1">
      <alignment horizontal="left" vertical="center" wrapText="1"/>
    </xf>
    <xf numFmtId="0" fontId="2" fillId="20" borderId="0" xfId="49" applyAlignment="1">
      <alignment vertical="center"/>
    </xf>
    <xf numFmtId="0" fontId="38" fillId="21" borderId="12" xfId="63" applyFont="1" applyFill="1" applyBorder="1" applyAlignment="1">
      <alignment horizontal="center" vertical="center"/>
    </xf>
    <xf numFmtId="0" fontId="58" fillId="21" borderId="12" xfId="46" applyFont="1" applyFill="1" applyBorder="1" applyAlignment="1">
      <alignment horizontal="left" vertical="center" wrapText="1"/>
    </xf>
    <xf numFmtId="0" fontId="38" fillId="21" borderId="12" xfId="51" applyFont="1" applyFill="1" applyBorder="1" applyAlignment="1">
      <alignment horizontal="center" vertical="center" wrapText="1"/>
    </xf>
    <xf numFmtId="167" fontId="13" fillId="21" borderId="13" xfId="30" applyNumberFormat="1" applyFont="1" applyFill="1" applyBorder="1" applyAlignment="1">
      <alignment horizontal="center" vertical="center" wrapText="1"/>
    </xf>
    <xf numFmtId="0" fontId="8" fillId="19" borderId="13" xfId="49" applyFont="1" applyFill="1" applyBorder="1" applyAlignment="1">
      <alignment wrapText="1"/>
    </xf>
    <xf numFmtId="0" fontId="38" fillId="21" borderId="12" xfId="49" applyFont="1" applyFill="1" applyBorder="1" applyAlignment="1">
      <alignment horizontal="center" vertical="center" wrapText="1"/>
    </xf>
    <xf numFmtId="0" fontId="6" fillId="21" borderId="10" xfId="77" applyFont="1" applyFill="1" applyBorder="1" applyAlignment="1" applyProtection="1">
      <alignment vertical="center"/>
      <protection locked="0"/>
    </xf>
    <xf numFmtId="0" fontId="7" fillId="21" borderId="0" xfId="77" applyFont="1" applyFill="1" applyBorder="1" applyAlignment="1">
      <alignment vertical="center"/>
    </xf>
    <xf numFmtId="0" fontId="7" fillId="21" borderId="11" xfId="77" applyFont="1" applyFill="1" applyBorder="1" applyAlignment="1">
      <alignment vertical="center"/>
    </xf>
    <xf numFmtId="0" fontId="2" fillId="20" borderId="0" xfId="46" applyAlignment="1"/>
    <xf numFmtId="0" fontId="8" fillId="20" borderId="0" xfId="46" applyFont="1" applyAlignment="1"/>
    <xf numFmtId="0" fontId="46" fillId="20" borderId="0" xfId="46" applyFont="1" applyFill="1" applyBorder="1" applyAlignment="1">
      <alignment horizontal="center" vertical="center"/>
    </xf>
    <xf numFmtId="0" fontId="2" fillId="20" borderId="0" xfId="46" applyFill="1" applyBorder="1" applyAlignment="1">
      <alignment horizontal="center" vertical="center"/>
    </xf>
    <xf numFmtId="0" fontId="41" fillId="20" borderId="0" xfId="46" applyFont="1" applyFill="1" applyBorder="1" applyAlignment="1">
      <alignment horizontal="right" vertical="center"/>
    </xf>
    <xf numFmtId="0" fontId="41" fillId="20" borderId="0" xfId="46" applyFont="1" applyAlignment="1"/>
    <xf numFmtId="0" fontId="8" fillId="19" borderId="12" xfId="49" applyFont="1" applyFill="1" applyBorder="1" applyAlignment="1">
      <alignment wrapText="1"/>
    </xf>
    <xf numFmtId="0" fontId="40" fillId="22" borderId="12" xfId="49" applyFont="1" applyFill="1" applyBorder="1" applyAlignment="1">
      <alignment wrapText="1"/>
    </xf>
    <xf numFmtId="0" fontId="4" fillId="0" borderId="0" xfId="0" applyFont="1"/>
    <xf numFmtId="0" fontId="59" fillId="31" borderId="18" xfId="0" applyFont="1" applyFill="1" applyBorder="1" applyAlignment="1">
      <alignment vertical="center" wrapText="1"/>
    </xf>
    <xf numFmtId="0" fontId="59" fillId="0" borderId="45" xfId="0" applyFont="1" applyBorder="1" applyAlignment="1">
      <alignment vertical="center" wrapText="1"/>
    </xf>
    <xf numFmtId="0" fontId="59" fillId="0" borderId="18" xfId="0" applyFont="1" applyBorder="1" applyAlignment="1">
      <alignment vertical="center" wrapText="1"/>
    </xf>
    <xf numFmtId="0" fontId="60" fillId="20" borderId="0" xfId="45" applyFont="1"/>
    <xf numFmtId="0" fontId="56" fillId="20" borderId="0" xfId="76" applyFill="1" applyAlignment="1" applyProtection="1"/>
    <xf numFmtId="3" fontId="8" fillId="19" borderId="12" xfId="45" applyNumberFormat="1" applyFont="1" applyFill="1" applyBorder="1" applyAlignment="1">
      <alignment horizontal="right" vertical="center" wrapText="1"/>
    </xf>
    <xf numFmtId="0" fontId="3" fillId="20" borderId="0" xfId="45" applyFont="1" applyFill="1" applyBorder="1" applyAlignment="1">
      <alignment horizontal="left" vertical="center" wrapText="1"/>
    </xf>
    <xf numFmtId="1" fontId="2" fillId="19" borderId="12" xfId="57" applyNumberFormat="1" applyFill="1" applyBorder="1" applyAlignment="1">
      <alignment horizontal="right"/>
    </xf>
    <xf numFmtId="169" fontId="2" fillId="19" borderId="12" xfId="50" applyNumberFormat="1" applyFont="1" applyFill="1" applyBorder="1" applyAlignment="1">
      <alignment horizontal="right"/>
    </xf>
    <xf numFmtId="169" fontId="40" fillId="19" borderId="12" xfId="48" applyNumberFormat="1" applyFont="1" applyFill="1" applyBorder="1" applyAlignment="1">
      <alignment horizontal="left" wrapText="1"/>
    </xf>
    <xf numFmtId="0" fontId="2" fillId="19" borderId="12" xfId="78" applyFont="1" applyFill="1" applyBorder="1" applyAlignment="1">
      <alignment horizontal="left" vertical="top"/>
    </xf>
    <xf numFmtId="171" fontId="4" fillId="24" borderId="12" xfId="80" applyNumberFormat="1" applyFont="1" applyFill="1" applyBorder="1" applyAlignment="1">
      <alignment horizontal="right"/>
    </xf>
    <xf numFmtId="169" fontId="2" fillId="19" borderId="12" xfId="49" applyNumberFormat="1" applyFont="1" applyFill="1" applyBorder="1" applyAlignment="1">
      <alignment horizontal="left" vertical="top" wrapText="1"/>
    </xf>
    <xf numFmtId="0" fontId="2" fillId="19" borderId="12" xfId="66" applyFont="1" applyFill="1" applyBorder="1" applyAlignment="1">
      <alignment horizontal="center" vertical="center" wrapText="1"/>
    </xf>
    <xf numFmtId="169" fontId="2" fillId="19" borderId="12" xfId="49" applyNumberFormat="1" applyFont="1" applyFill="1" applyBorder="1" applyAlignment="1">
      <alignment horizontal="left" wrapText="1"/>
    </xf>
    <xf numFmtId="167" fontId="8" fillId="19" borderId="12" xfId="48" applyNumberFormat="1" applyFont="1" applyFill="1" applyBorder="1" applyAlignment="1">
      <alignment horizontal="left" vertical="top" wrapText="1"/>
    </xf>
    <xf numFmtId="177" fontId="8" fillId="19" borderId="13" xfId="49" applyNumberFormat="1" applyFont="1" applyFill="1" applyBorder="1" applyAlignment="1">
      <alignment wrapText="1"/>
    </xf>
    <xf numFmtId="176" fontId="39" fillId="14" borderId="12" xfId="45" applyNumberFormat="1" applyFont="1" applyFill="1" applyBorder="1" applyAlignment="1">
      <alignment horizontal="right"/>
    </xf>
    <xf numFmtId="176" fontId="13" fillId="21" borderId="12" xfId="45" applyNumberFormat="1" applyFont="1" applyFill="1" applyBorder="1" applyAlignment="1">
      <alignment horizontal="right"/>
    </xf>
    <xf numFmtId="176" fontId="8" fillId="14" borderId="12" xfId="45" applyNumberFormat="1" applyFont="1" applyFill="1" applyBorder="1" applyAlignment="1">
      <alignment horizontal="right"/>
    </xf>
    <xf numFmtId="176" fontId="40" fillId="14" borderId="12" xfId="45" applyNumberFormat="1" applyFont="1" applyFill="1" applyBorder="1" applyAlignment="1">
      <alignment horizontal="right"/>
    </xf>
    <xf numFmtId="0" fontId="40" fillId="19" borderId="12" xfId="45" applyFont="1" applyFill="1" applyBorder="1" applyAlignment="1">
      <alignment horizontal="left" vertical="center" wrapText="1"/>
    </xf>
    <xf numFmtId="176" fontId="40" fillId="14" borderId="12" xfId="45" applyNumberFormat="1" applyFont="1" applyFill="1" applyBorder="1"/>
    <xf numFmtId="176" fontId="2" fillId="19" borderId="12" xfId="45" applyNumberFormat="1" applyFont="1" applyFill="1" applyBorder="1"/>
    <xf numFmtId="167" fontId="8" fillId="14" borderId="12" xfId="46" applyNumberFormat="1" applyFont="1" applyFill="1" applyBorder="1" applyAlignment="1">
      <alignment horizontal="right" vertical="center" wrapText="1"/>
    </xf>
    <xf numFmtId="167" fontId="8" fillId="19" borderId="12" xfId="46" applyNumberFormat="1" applyFont="1" applyFill="1" applyBorder="1" applyAlignment="1">
      <alignment horizontal="right" vertical="center" wrapText="1"/>
    </xf>
    <xf numFmtId="172" fontId="39" fillId="14" borderId="12" xfId="30" applyNumberFormat="1" applyFont="1" applyFill="1" applyBorder="1" applyAlignment="1">
      <alignment horizontal="right" vertical="center" wrapText="1"/>
    </xf>
    <xf numFmtId="172" fontId="2" fillId="19" borderId="12" xfId="30" applyNumberFormat="1" applyFont="1" applyFill="1" applyBorder="1" applyAlignment="1">
      <alignment horizontal="left" vertical="top" wrapText="1"/>
    </xf>
    <xf numFmtId="172" fontId="2" fillId="19" borderId="12" xfId="30" applyNumberFormat="1" applyFont="1" applyFill="1" applyBorder="1" applyAlignment="1">
      <alignment horizontal="right" vertical="top" wrapText="1"/>
    </xf>
    <xf numFmtId="172" fontId="40" fillId="14" borderId="12" xfId="30" applyNumberFormat="1" applyFont="1" applyFill="1" applyBorder="1" applyAlignment="1">
      <alignment horizontal="right" vertical="center" wrapText="1"/>
    </xf>
    <xf numFmtId="0" fontId="2" fillId="19" borderId="12" xfId="66" applyFont="1" applyFill="1" applyBorder="1" applyAlignment="1">
      <alignment horizontal="left" vertical="top" wrapText="1"/>
    </xf>
    <xf numFmtId="0" fontId="40" fillId="19" borderId="12" xfId="46" applyFont="1" applyFill="1" applyBorder="1" applyAlignment="1">
      <alignment horizontal="left" vertical="center" wrapText="1"/>
    </xf>
    <xf numFmtId="176" fontId="8" fillId="14" borderId="12" xfId="45" applyNumberFormat="1" applyFont="1" applyFill="1" applyBorder="1"/>
    <xf numFmtId="176" fontId="8" fillId="19" borderId="12" xfId="45" applyNumberFormat="1" applyFont="1" applyFill="1" applyBorder="1" applyAlignment="1">
      <alignment horizontal="right"/>
    </xf>
    <xf numFmtId="167" fontId="40" fillId="14" borderId="12" xfId="46" applyNumberFormat="1" applyFont="1" applyFill="1" applyBorder="1" applyAlignment="1">
      <alignment horizontal="right" vertical="center" wrapText="1"/>
    </xf>
    <xf numFmtId="169" fontId="2" fillId="19" borderId="12" xfId="49" applyNumberFormat="1" applyFont="1" applyFill="1" applyBorder="1" applyAlignment="1">
      <alignment horizontal="left"/>
    </xf>
    <xf numFmtId="0" fontId="2" fillId="19" borderId="12" xfId="66" applyFont="1" applyFill="1" applyBorder="1" applyAlignment="1">
      <alignment horizontal="left" vertical="center" wrapText="1"/>
    </xf>
    <xf numFmtId="172" fontId="8" fillId="19" borderId="12" xfId="46" applyNumberFormat="1" applyFont="1" applyFill="1" applyBorder="1"/>
    <xf numFmtId="176" fontId="2" fillId="19" borderId="12" xfId="51" applyNumberFormat="1" applyFont="1" applyFill="1" applyBorder="1"/>
    <xf numFmtId="176" fontId="39" fillId="14" borderId="12" xfId="51" applyNumberFormat="1" applyFont="1" applyFill="1" applyBorder="1"/>
    <xf numFmtId="176" fontId="40" fillId="19" borderId="12" xfId="45" applyNumberFormat="1" applyFont="1" applyFill="1" applyBorder="1" applyAlignment="1">
      <alignment horizontal="right"/>
    </xf>
    <xf numFmtId="169" fontId="2" fillId="27" borderId="12" xfId="48" applyNumberFormat="1" applyFont="1" applyFill="1" applyBorder="1" applyAlignment="1">
      <alignment horizontal="right"/>
    </xf>
    <xf numFmtId="169" fontId="4" fillId="27" borderId="12" xfId="48" applyNumberFormat="1" applyFont="1" applyFill="1" applyBorder="1" applyAlignment="1">
      <alignment horizontal="right"/>
    </xf>
    <xf numFmtId="172" fontId="2" fillId="27" borderId="12" xfId="30" applyNumberFormat="1" applyFont="1" applyFill="1" applyBorder="1" applyAlignment="1">
      <alignment horizontal="right"/>
    </xf>
    <xf numFmtId="169" fontId="2" fillId="27" borderId="12" xfId="49" applyNumberFormat="1" applyFont="1" applyFill="1" applyBorder="1" applyAlignment="1">
      <alignment horizontal="right"/>
    </xf>
    <xf numFmtId="169" fontId="4" fillId="27" borderId="12" xfId="49" applyNumberFormat="1" applyFont="1" applyFill="1" applyBorder="1" applyAlignment="1">
      <alignment horizontal="right"/>
    </xf>
    <xf numFmtId="49" fontId="4" fillId="27" borderId="12" xfId="49" applyNumberFormat="1" applyFont="1" applyFill="1" applyBorder="1" applyAlignment="1">
      <alignment horizontal="center" vertical="center" wrapText="1"/>
    </xf>
    <xf numFmtId="169" fontId="8" fillId="27" borderId="12" xfId="50" applyNumberFormat="1" applyFont="1" applyFill="1" applyBorder="1" applyAlignment="1">
      <alignment horizontal="center"/>
    </xf>
    <xf numFmtId="169" fontId="39" fillId="27" borderId="12" xfId="50" applyNumberFormat="1" applyFont="1" applyFill="1" applyBorder="1" applyAlignment="1">
      <alignment horizontal="center"/>
    </xf>
    <xf numFmtId="172" fontId="2" fillId="27" borderId="12" xfId="30" applyNumberFormat="1" applyFont="1" applyFill="1" applyBorder="1" applyAlignment="1">
      <alignment horizontal="left" vertical="top" wrapText="1"/>
    </xf>
    <xf numFmtId="172" fontId="39" fillId="27" borderId="12" xfId="30" applyNumberFormat="1" applyFont="1" applyFill="1" applyBorder="1" applyAlignment="1">
      <alignment horizontal="right" vertical="center" wrapText="1"/>
    </xf>
    <xf numFmtId="0" fontId="2" fillId="27" borderId="21" xfId="49" applyFont="1" applyFill="1" applyBorder="1" applyAlignment="1">
      <alignment horizontal="center" vertical="top" wrapText="1"/>
    </xf>
    <xf numFmtId="0" fontId="2" fillId="27" borderId="12" xfId="49" applyFont="1" applyFill="1" applyBorder="1" applyAlignment="1">
      <alignment horizontal="center" vertical="top" wrapText="1"/>
    </xf>
    <xf numFmtId="177" fontId="65" fillId="27" borderId="13" xfId="79" applyNumberFormat="1" applyFont="1" applyFill="1" applyBorder="1" applyAlignment="1">
      <alignment wrapText="1"/>
    </xf>
    <xf numFmtId="177" fontId="8" fillId="27" borderId="13" xfId="49" applyNumberFormat="1" applyFont="1" applyFill="1" applyBorder="1" applyAlignment="1">
      <alignment wrapText="1"/>
    </xf>
    <xf numFmtId="0" fontId="8" fillId="27" borderId="13" xfId="49" applyFont="1" applyFill="1" applyBorder="1" applyAlignment="1">
      <alignment wrapText="1"/>
    </xf>
    <xf numFmtId="0" fontId="8" fillId="27" borderId="12" xfId="49" applyFont="1" applyFill="1" applyBorder="1" applyAlignment="1">
      <alignment wrapText="1"/>
    </xf>
    <xf numFmtId="0" fontId="6" fillId="27" borderId="21" xfId="49" applyFont="1" applyFill="1" applyBorder="1" applyAlignment="1">
      <alignment horizontal="center" vertical="top" wrapText="1"/>
    </xf>
    <xf numFmtId="177" fontId="39" fillId="27" borderId="13" xfId="49" applyNumberFormat="1" applyFont="1" applyFill="1" applyBorder="1" applyAlignment="1">
      <alignment wrapText="1"/>
    </xf>
    <xf numFmtId="0" fontId="39" fillId="27" borderId="13" xfId="49" applyFont="1" applyFill="1" applyBorder="1" applyAlignment="1">
      <alignment wrapText="1"/>
    </xf>
    <xf numFmtId="0" fontId="44" fillId="27" borderId="12" xfId="49" applyFont="1" applyFill="1" applyBorder="1" applyAlignment="1">
      <alignment vertical="center" wrapText="1"/>
    </xf>
    <xf numFmtId="177" fontId="65" fillId="27" borderId="13" xfId="79" applyNumberFormat="1" applyFont="1" applyFill="1" applyBorder="1" applyAlignment="1">
      <alignment vertical="center" wrapText="1"/>
    </xf>
    <xf numFmtId="44" fontId="39" fillId="27" borderId="13" xfId="49" applyNumberFormat="1" applyFont="1" applyFill="1" applyBorder="1" applyAlignment="1">
      <alignment wrapText="1"/>
    </xf>
    <xf numFmtId="0" fontId="2" fillId="19" borderId="21" xfId="126" applyFont="1" applyFill="1" applyBorder="1" applyAlignment="1" applyProtection="1">
      <alignment horizontal="left"/>
      <protection locked="0"/>
    </xf>
    <xf numFmtId="0" fontId="2" fillId="19" borderId="21" xfId="48" applyFont="1" applyFill="1" applyBorder="1" applyAlignment="1" applyProtection="1">
      <alignment horizontal="left"/>
      <protection locked="0"/>
    </xf>
    <xf numFmtId="0" fontId="8" fillId="0" borderId="0" xfId="45" applyFont="1" applyFill="1" applyBorder="1" applyAlignment="1" applyProtection="1"/>
    <xf numFmtId="0" fontId="2" fillId="20" borderId="0" xfId="45" applyBorder="1" applyAlignment="1"/>
    <xf numFmtId="0" fontId="5" fillId="20" borderId="27" xfId="77" applyFont="1" applyBorder="1" applyAlignment="1" applyProtection="1">
      <alignment vertical="center"/>
      <protection locked="0"/>
    </xf>
    <xf numFmtId="0" fontId="2" fillId="20" borderId="28" xfId="77" applyBorder="1" applyAlignment="1">
      <alignment vertical="center"/>
    </xf>
    <xf numFmtId="0" fontId="2" fillId="20" borderId="29" xfId="77" applyBorder="1" applyAlignment="1">
      <alignment vertical="center"/>
    </xf>
    <xf numFmtId="165" fontId="4" fillId="14" borderId="16" xfId="73" applyFont="1" applyBorder="1" applyAlignment="1">
      <alignment vertical="center"/>
    </xf>
    <xf numFmtId="0" fontId="2" fillId="20" borderId="17" xfId="77" applyBorder="1" applyAlignment="1">
      <alignment vertical="center"/>
    </xf>
    <xf numFmtId="0" fontId="2" fillId="20" borderId="18" xfId="77" applyBorder="1" applyAlignment="1">
      <alignment vertical="center"/>
    </xf>
    <xf numFmtId="165" fontId="4" fillId="19" borderId="10" xfId="72" applyFont="1" applyFill="1" applyBorder="1" applyAlignment="1">
      <alignment vertical="center"/>
      <protection locked="0"/>
    </xf>
    <xf numFmtId="0" fontId="2" fillId="19" borderId="0" xfId="77" applyFill="1" applyBorder="1" applyAlignment="1">
      <alignment vertical="center"/>
    </xf>
    <xf numFmtId="0" fontId="2" fillId="19" borderId="11" xfId="77" applyFill="1" applyBorder="1" applyAlignment="1">
      <alignment vertical="center"/>
    </xf>
    <xf numFmtId="0" fontId="13" fillId="21" borderId="0" xfId="48" applyFont="1" applyFill="1" applyBorder="1" applyAlignment="1">
      <alignment horizontal="right" indent="1"/>
    </xf>
    <xf numFmtId="0" fontId="13" fillId="21" borderId="32" xfId="48" applyFont="1" applyFill="1" applyBorder="1" applyAlignment="1">
      <alignment horizontal="right" indent="1"/>
    </xf>
    <xf numFmtId="0" fontId="2" fillId="19" borderId="13" xfId="48" applyFont="1" applyFill="1" applyBorder="1" applyAlignment="1" applyProtection="1">
      <alignment horizontal="left"/>
      <protection locked="0"/>
    </xf>
    <xf numFmtId="0" fontId="2" fillId="19" borderId="14" xfId="48" applyFont="1" applyFill="1" applyBorder="1" applyAlignment="1" applyProtection="1">
      <alignment horizontal="left"/>
      <protection locked="0"/>
    </xf>
    <xf numFmtId="0" fontId="12" fillId="19" borderId="12" xfId="45" applyFont="1" applyFill="1" applyBorder="1" applyAlignment="1"/>
    <xf numFmtId="0" fontId="2" fillId="19" borderId="12" xfId="45" applyFill="1" applyBorder="1" applyAlignment="1"/>
    <xf numFmtId="0" fontId="12" fillId="0" borderId="0" xfId="45" applyFont="1" applyFill="1" applyAlignment="1"/>
    <xf numFmtId="0" fontId="2" fillId="0" borderId="0" xfId="44" applyFill="1" applyAlignment="1"/>
    <xf numFmtId="0" fontId="12" fillId="19" borderId="14" xfId="45" applyFont="1" applyFill="1" applyBorder="1" applyAlignment="1"/>
    <xf numFmtId="0" fontId="2" fillId="19" borderId="14" xfId="44" applyFill="1" applyBorder="1" applyAlignment="1"/>
    <xf numFmtId="0" fontId="2" fillId="19" borderId="19" xfId="44" applyFill="1" applyBorder="1" applyAlignment="1"/>
    <xf numFmtId="0" fontId="2" fillId="19" borderId="12" xfId="48" applyFont="1" applyFill="1" applyBorder="1" applyAlignment="1" applyProtection="1">
      <alignment horizontal="left"/>
      <protection locked="0"/>
    </xf>
    <xf numFmtId="0" fontId="56" fillId="19" borderId="13" xfId="76" applyFill="1" applyBorder="1" applyAlignment="1" applyProtection="1">
      <alignment horizontal="left"/>
      <protection locked="0"/>
    </xf>
    <xf numFmtId="0" fontId="2" fillId="19" borderId="19" xfId="48" applyFont="1" applyFill="1" applyBorder="1" applyAlignment="1" applyProtection="1">
      <alignment horizontal="left"/>
      <protection locked="0"/>
    </xf>
    <xf numFmtId="0" fontId="2" fillId="20" borderId="14" xfId="48" applyBorder="1" applyAlignment="1"/>
    <xf numFmtId="0" fontId="2" fillId="20" borderId="19" xfId="48" applyBorder="1" applyAlignment="1"/>
    <xf numFmtId="0" fontId="15" fillId="19" borderId="0" xfId="43" applyFont="1" applyFill="1" applyBorder="1" applyAlignment="1">
      <alignment horizontal="center" vertical="center" wrapText="1"/>
    </xf>
    <xf numFmtId="0" fontId="2" fillId="0" borderId="0" xfId="57" applyBorder="1" applyAlignment="1">
      <alignment horizontal="center" vertical="center"/>
    </xf>
    <xf numFmtId="0" fontId="15" fillId="19" borderId="0" xfId="43" applyFont="1" applyFill="1" applyBorder="1" applyAlignment="1">
      <alignment horizontal="center" vertical="center"/>
    </xf>
    <xf numFmtId="0" fontId="3" fillId="0" borderId="0" xfId="48" applyFont="1" applyFill="1" applyAlignment="1"/>
    <xf numFmtId="0" fontId="5" fillId="0" borderId="0" xfId="49" applyFont="1" applyFill="1" applyBorder="1" applyAlignment="1">
      <alignment horizontal="left" vertical="center"/>
    </xf>
    <xf numFmtId="0" fontId="2" fillId="24" borderId="12" xfId="48" applyFont="1" applyFill="1" applyBorder="1" applyAlignment="1">
      <alignment horizontal="left" wrapText="1"/>
    </xf>
    <xf numFmtId="0" fontId="2" fillId="24" borderId="12" xfId="57" applyFont="1" applyFill="1" applyBorder="1" applyAlignment="1">
      <alignment horizontal="left" wrapText="1"/>
    </xf>
    <xf numFmtId="168" fontId="38" fillId="21" borderId="13" xfId="57" applyNumberFormat="1" applyFont="1" applyFill="1" applyBorder="1" applyAlignment="1">
      <alignment horizontal="center" vertical="center" wrapText="1"/>
    </xf>
    <xf numFmtId="168" fontId="38" fillId="21" borderId="14" xfId="57" applyNumberFormat="1" applyFont="1" applyFill="1" applyBorder="1" applyAlignment="1">
      <alignment horizontal="center" vertical="center" wrapText="1"/>
    </xf>
    <xf numFmtId="168" fontId="38" fillId="21" borderId="19" xfId="57" applyNumberFormat="1" applyFont="1" applyFill="1" applyBorder="1" applyAlignment="1">
      <alignment horizontal="center" vertical="center" wrapText="1"/>
    </xf>
    <xf numFmtId="0" fontId="3" fillId="0" borderId="0" xfId="57" applyFont="1" applyAlignment="1"/>
    <xf numFmtId="0" fontId="2" fillId="0" borderId="0" xfId="57" applyAlignment="1"/>
    <xf numFmtId="0" fontId="4" fillId="14" borderId="13" xfId="63" applyFont="1" applyFill="1" applyBorder="1" applyAlignment="1"/>
    <xf numFmtId="0" fontId="2" fillId="0" borderId="19" xfId="57" applyBorder="1" applyAlignment="1"/>
    <xf numFmtId="167" fontId="38" fillId="21" borderId="13" xfId="62" applyNumberFormat="1" applyFont="1" applyFill="1" applyBorder="1" applyAlignment="1">
      <alignment horizontal="center"/>
    </xf>
    <xf numFmtId="0" fontId="13" fillId="21" borderId="14" xfId="57" applyFont="1" applyFill="1" applyBorder="1" applyAlignment="1">
      <alignment horizontal="center"/>
    </xf>
    <xf numFmtId="0" fontId="13" fillId="21" borderId="19" xfId="57" applyFont="1" applyFill="1" applyBorder="1" applyAlignment="1">
      <alignment horizontal="center"/>
    </xf>
    <xf numFmtId="167" fontId="2" fillId="19" borderId="13" xfId="62" applyNumberFormat="1" applyFont="1" applyFill="1" applyBorder="1" applyAlignment="1">
      <alignment horizontal="left" vertical="top" wrapText="1"/>
    </xf>
    <xf numFmtId="0" fontId="2" fillId="0" borderId="14" xfId="57" applyBorder="1" applyAlignment="1">
      <alignment vertical="top" wrapText="1"/>
    </xf>
    <xf numFmtId="0" fontId="2" fillId="0" borderId="19" xfId="57" applyBorder="1" applyAlignment="1">
      <alignment vertical="top" wrapText="1"/>
    </xf>
    <xf numFmtId="0" fontId="2" fillId="24" borderId="12" xfId="59" applyFont="1" applyFill="1" applyBorder="1" applyAlignment="1">
      <alignment wrapText="1"/>
    </xf>
    <xf numFmtId="0" fontId="2" fillId="24" borderId="12" xfId="59" applyFill="1" applyBorder="1" applyAlignment="1">
      <alignment wrapText="1"/>
    </xf>
    <xf numFmtId="167" fontId="2" fillId="19" borderId="13" xfId="62" applyNumberFormat="1" applyFont="1" applyFill="1" applyBorder="1" applyAlignment="1">
      <alignment horizontal="left" wrapText="1"/>
    </xf>
    <xf numFmtId="0" fontId="2" fillId="0" borderId="14" xfId="57" applyBorder="1" applyAlignment="1">
      <alignment wrapText="1"/>
    </xf>
    <xf numFmtId="0" fontId="2" fillId="0" borderId="19" xfId="57" applyBorder="1" applyAlignment="1">
      <alignment wrapText="1"/>
    </xf>
    <xf numFmtId="0" fontId="4" fillId="14" borderId="13" xfId="48" applyFont="1" applyFill="1" applyBorder="1" applyAlignment="1">
      <alignment horizontal="left" wrapText="1"/>
    </xf>
    <xf numFmtId="0" fontId="4" fillId="14" borderId="14" xfId="48" applyFont="1" applyFill="1" applyBorder="1" applyAlignment="1">
      <alignment horizontal="left" wrapText="1"/>
    </xf>
    <xf numFmtId="0" fontId="4" fillId="14" borderId="19" xfId="48" applyFont="1" applyFill="1" applyBorder="1" applyAlignment="1">
      <alignment horizontal="left" wrapText="1"/>
    </xf>
    <xf numFmtId="167" fontId="2" fillId="19" borderId="13" xfId="62" applyNumberFormat="1" applyFont="1" applyFill="1" applyBorder="1" applyAlignment="1">
      <alignment horizontal="left"/>
    </xf>
    <xf numFmtId="167" fontId="2" fillId="19" borderId="14" xfId="62" applyNumberFormat="1" applyFont="1" applyFill="1" applyBorder="1" applyAlignment="1">
      <alignment horizontal="left"/>
    </xf>
    <xf numFmtId="167" fontId="2" fillId="19" borderId="19" xfId="62" applyNumberFormat="1" applyFont="1" applyFill="1" applyBorder="1" applyAlignment="1">
      <alignment horizontal="left"/>
    </xf>
    <xf numFmtId="167" fontId="2" fillId="19" borderId="13" xfId="62" applyNumberFormat="1" applyFont="1" applyFill="1" applyBorder="1" applyAlignment="1">
      <alignment horizontal="right"/>
    </xf>
    <xf numFmtId="167" fontId="2" fillId="19" borderId="14" xfId="62" applyNumberFormat="1" applyFont="1" applyFill="1" applyBorder="1" applyAlignment="1">
      <alignment horizontal="right"/>
    </xf>
    <xf numFmtId="167" fontId="2" fillId="19" borderId="19" xfId="62" applyNumberFormat="1" applyFont="1" applyFill="1" applyBorder="1" applyAlignment="1">
      <alignment horizontal="right"/>
    </xf>
    <xf numFmtId="168" fontId="38" fillId="22" borderId="13" xfId="57" applyNumberFormat="1" applyFont="1" applyFill="1" applyBorder="1" applyAlignment="1">
      <alignment horizontal="center" vertical="center" wrapText="1"/>
    </xf>
    <xf numFmtId="168" fontId="38" fillId="22" borderId="14" xfId="57" applyNumberFormat="1" applyFont="1" applyFill="1" applyBorder="1" applyAlignment="1">
      <alignment horizontal="center" vertical="center" wrapText="1"/>
    </xf>
    <xf numFmtId="168" fontId="38" fillId="22" borderId="19" xfId="57" applyNumberFormat="1" applyFont="1" applyFill="1" applyBorder="1" applyAlignment="1">
      <alignment horizontal="center" vertical="center" wrapText="1"/>
    </xf>
    <xf numFmtId="0" fontId="52" fillId="29" borderId="13" xfId="57" applyFont="1" applyFill="1" applyBorder="1" applyAlignment="1"/>
    <xf numFmtId="0" fontId="52" fillId="29" borderId="14" xfId="57" applyFont="1" applyFill="1" applyBorder="1" applyAlignment="1"/>
    <xf numFmtId="0" fontId="52" fillId="29" borderId="19" xfId="57" applyFont="1" applyFill="1" applyBorder="1" applyAlignment="1"/>
    <xf numFmtId="0" fontId="53" fillId="27" borderId="13" xfId="57" applyFont="1" applyFill="1" applyBorder="1" applyAlignment="1"/>
    <xf numFmtId="0" fontId="53" fillId="27" borderId="14" xfId="57" applyFont="1" applyFill="1" applyBorder="1" applyAlignment="1"/>
    <xf numFmtId="0" fontId="53" fillId="27" borderId="19" xfId="57" applyFont="1" applyFill="1" applyBorder="1" applyAlignment="1"/>
    <xf numFmtId="0" fontId="58" fillId="29" borderId="13" xfId="57" applyFont="1" applyFill="1" applyBorder="1" applyAlignment="1"/>
    <xf numFmtId="0" fontId="58" fillId="29" borderId="14" xfId="57" applyFont="1" applyFill="1" applyBorder="1" applyAlignment="1"/>
    <xf numFmtId="0" fontId="58" fillId="29" borderId="19" xfId="57" applyFont="1" applyFill="1" applyBorder="1" applyAlignment="1"/>
    <xf numFmtId="0" fontId="2" fillId="24" borderId="13" xfId="57" applyFill="1" applyBorder="1" applyAlignment="1">
      <alignment vertical="center" wrapText="1"/>
    </xf>
    <xf numFmtId="0" fontId="2" fillId="24" borderId="14" xfId="57" applyFill="1" applyBorder="1" applyAlignment="1">
      <alignment vertical="center" wrapText="1"/>
    </xf>
    <xf numFmtId="0" fontId="2" fillId="24" borderId="19" xfId="57" applyFill="1" applyBorder="1" applyAlignment="1">
      <alignment vertical="center" wrapText="1"/>
    </xf>
    <xf numFmtId="0" fontId="38" fillId="29" borderId="12" xfId="57" applyFont="1" applyFill="1" applyBorder="1" applyAlignment="1">
      <alignment horizontal="center" vertical="center" wrapText="1"/>
    </xf>
    <xf numFmtId="0" fontId="2" fillId="19" borderId="12" xfId="63" applyFont="1" applyFill="1" applyBorder="1" applyAlignment="1"/>
    <xf numFmtId="0" fontId="2" fillId="0" borderId="12" xfId="57" applyFont="1" applyBorder="1" applyAlignment="1"/>
    <xf numFmtId="0" fontId="4" fillId="22" borderId="13" xfId="63" applyFont="1" applyFill="1" applyBorder="1" applyAlignment="1">
      <alignment horizontal="right"/>
    </xf>
    <xf numFmtId="0" fontId="4" fillId="22" borderId="14" xfId="63" applyFont="1" applyFill="1" applyBorder="1" applyAlignment="1">
      <alignment horizontal="right"/>
    </xf>
    <xf numFmtId="0" fontId="4" fillId="14" borderId="12" xfId="63" applyFont="1" applyFill="1" applyBorder="1" applyAlignment="1"/>
    <xf numFmtId="0" fontId="38" fillId="21" borderId="12" xfId="63" applyFont="1" applyFill="1" applyBorder="1" applyAlignment="1">
      <alignment horizontal="center" vertical="center"/>
    </xf>
    <xf numFmtId="0" fontId="38" fillId="21" borderId="12" xfId="63" applyFont="1" applyFill="1" applyBorder="1" applyAlignment="1">
      <alignment horizontal="center" vertical="center" wrapText="1"/>
    </xf>
    <xf numFmtId="0" fontId="2" fillId="20" borderId="12" xfId="49" applyBorder="1" applyAlignment="1">
      <alignment vertical="center"/>
    </xf>
    <xf numFmtId="0" fontId="3" fillId="0" borderId="0" xfId="49" applyFont="1" applyFill="1" applyAlignment="1"/>
    <xf numFmtId="0" fontId="2" fillId="20" borderId="0" xfId="49" applyAlignment="1"/>
    <xf numFmtId="165" fontId="38" fillId="21" borderId="13" xfId="49" applyNumberFormat="1" applyFont="1" applyFill="1" applyBorder="1" applyAlignment="1">
      <alignment horizontal="center" vertical="center" wrapText="1"/>
    </xf>
    <xf numFmtId="0" fontId="2" fillId="0" borderId="14" xfId="57" applyBorder="1" applyAlignment="1">
      <alignment horizontal="center" vertical="center" wrapText="1"/>
    </xf>
    <xf numFmtId="0" fontId="2" fillId="0" borderId="19" xfId="57" applyBorder="1" applyAlignment="1">
      <alignment horizontal="center" vertical="center" wrapText="1"/>
    </xf>
    <xf numFmtId="0" fontId="4" fillId="14" borderId="14" xfId="63" applyFont="1" applyFill="1" applyBorder="1" applyAlignment="1"/>
    <xf numFmtId="170" fontId="38" fillId="21" borderId="12" xfId="65" applyNumberFormat="1" applyFont="1" applyFill="1" applyBorder="1" applyAlignment="1">
      <alignment horizontal="center" vertical="center" wrapText="1"/>
    </xf>
    <xf numFmtId="0" fontId="38" fillId="21" borderId="12" xfId="57" applyFont="1" applyFill="1" applyBorder="1" applyAlignment="1">
      <alignment horizontal="center" vertical="center" wrapText="1"/>
    </xf>
    <xf numFmtId="0" fontId="5" fillId="0" borderId="0" xfId="57" applyFont="1" applyFill="1" applyBorder="1" applyAlignment="1">
      <alignment horizontal="left" vertical="center"/>
    </xf>
    <xf numFmtId="170" fontId="2" fillId="19" borderId="13" xfId="65" applyNumberFormat="1" applyFont="1" applyFill="1" applyBorder="1" applyAlignment="1">
      <alignment horizontal="left" vertical="center" wrapText="1"/>
    </xf>
    <xf numFmtId="0" fontId="2" fillId="19" borderId="14" xfId="57" applyFont="1" applyFill="1" applyBorder="1" applyAlignment="1">
      <alignment horizontal="left" vertical="center" wrapText="1"/>
    </xf>
    <xf numFmtId="0" fontId="2" fillId="19" borderId="19" xfId="57" applyFont="1" applyFill="1" applyBorder="1" applyAlignment="1">
      <alignment horizontal="left" vertical="center" wrapText="1"/>
    </xf>
    <xf numFmtId="0" fontId="2" fillId="19" borderId="13" xfId="63" applyFont="1" applyFill="1" applyBorder="1" applyAlignment="1">
      <alignment wrapText="1"/>
    </xf>
    <xf numFmtId="0" fontId="2" fillId="19" borderId="14" xfId="63" applyFont="1" applyFill="1" applyBorder="1" applyAlignment="1">
      <alignment wrapText="1"/>
    </xf>
    <xf numFmtId="0" fontId="2" fillId="19" borderId="19" xfId="63" applyFont="1" applyFill="1" applyBorder="1" applyAlignment="1">
      <alignment wrapText="1"/>
    </xf>
    <xf numFmtId="0" fontId="38" fillId="22" borderId="25" xfId="63" applyFont="1" applyFill="1" applyBorder="1" applyAlignment="1">
      <alignment horizontal="right" wrapText="1"/>
    </xf>
    <xf numFmtId="0" fontId="2" fillId="20" borderId="25" xfId="49" applyBorder="1" applyAlignment="1">
      <alignment horizontal="right" wrapText="1"/>
    </xf>
    <xf numFmtId="0" fontId="2" fillId="20" borderId="26" xfId="49" applyBorder="1" applyAlignment="1">
      <alignment horizontal="right" wrapText="1"/>
    </xf>
    <xf numFmtId="0" fontId="13" fillId="0" borderId="12" xfId="63" applyFont="1" applyBorder="1" applyAlignment="1">
      <alignment horizontal="center" vertical="center" wrapText="1"/>
    </xf>
    <xf numFmtId="0" fontId="38" fillId="21" borderId="13" xfId="63" applyFont="1" applyFill="1" applyBorder="1" applyAlignment="1">
      <alignment horizontal="center" vertical="center" wrapText="1"/>
    </xf>
    <xf numFmtId="170" fontId="40" fillId="19" borderId="13" xfId="65" applyNumberFormat="1" applyFont="1" applyFill="1" applyBorder="1" applyAlignment="1">
      <alignment horizontal="left" vertical="center" wrapText="1"/>
    </xf>
    <xf numFmtId="170" fontId="40" fillId="19" borderId="14" xfId="65" applyNumberFormat="1" applyFont="1" applyFill="1" applyBorder="1" applyAlignment="1">
      <alignment horizontal="left" vertical="center" wrapText="1"/>
    </xf>
    <xf numFmtId="170" fontId="40" fillId="19" borderId="19" xfId="65" applyNumberFormat="1" applyFont="1" applyFill="1" applyBorder="1" applyAlignment="1">
      <alignment horizontal="left" vertical="center" wrapText="1"/>
    </xf>
    <xf numFmtId="0" fontId="2" fillId="24" borderId="13" xfId="59" applyFont="1" applyFill="1" applyBorder="1" applyAlignment="1">
      <alignment vertical="center" wrapText="1"/>
    </xf>
    <xf numFmtId="0" fontId="2" fillId="24" borderId="19" xfId="59" applyFill="1" applyBorder="1" applyAlignment="1">
      <alignment vertical="center" wrapText="1"/>
    </xf>
    <xf numFmtId="165" fontId="38" fillId="21" borderId="14" xfId="49" applyNumberFormat="1" applyFont="1" applyFill="1" applyBorder="1" applyAlignment="1">
      <alignment horizontal="center" vertical="center" wrapText="1"/>
    </xf>
    <xf numFmtId="0" fontId="4" fillId="14" borderId="13" xfId="63" applyFont="1" applyFill="1" applyBorder="1" applyAlignment="1">
      <alignment vertical="center"/>
    </xf>
    <xf numFmtId="0" fontId="2" fillId="0" borderId="14" xfId="57" applyBorder="1" applyAlignment="1">
      <alignment vertical="center"/>
    </xf>
    <xf numFmtId="0" fontId="2" fillId="0" borderId="19" xfId="57" applyBorder="1" applyAlignment="1">
      <alignment vertical="center"/>
    </xf>
    <xf numFmtId="170" fontId="38" fillId="21" borderId="13" xfId="65" applyNumberFormat="1" applyFont="1" applyFill="1" applyBorder="1" applyAlignment="1">
      <alignment horizontal="center" vertical="center" wrapText="1"/>
    </xf>
    <xf numFmtId="170" fontId="38" fillId="21" borderId="14" xfId="65" applyNumberFormat="1" applyFont="1" applyFill="1" applyBorder="1" applyAlignment="1">
      <alignment horizontal="center" vertical="center" wrapText="1"/>
    </xf>
    <xf numFmtId="170" fontId="38" fillId="21" borderId="19" xfId="65" applyNumberFormat="1" applyFont="1" applyFill="1" applyBorder="1" applyAlignment="1">
      <alignment horizontal="center" vertical="center" wrapText="1"/>
    </xf>
    <xf numFmtId="0" fontId="3" fillId="0" borderId="0" xfId="50" applyFont="1" applyFill="1" applyAlignment="1"/>
    <xf numFmtId="0" fontId="2" fillId="24" borderId="13" xfId="48" applyFont="1" applyFill="1" applyBorder="1" applyAlignment="1">
      <alignment horizontal="left" vertical="center" wrapText="1"/>
    </xf>
    <xf numFmtId="0" fontId="2" fillId="24" borderId="19" xfId="48" applyFont="1" applyFill="1" applyBorder="1" applyAlignment="1">
      <alignment horizontal="left" vertical="center" wrapText="1"/>
    </xf>
    <xf numFmtId="0" fontId="3" fillId="0" borderId="0" xfId="50" applyFont="1" applyFill="1" applyAlignment="1">
      <alignment horizontal="left" wrapText="1"/>
    </xf>
    <xf numFmtId="0" fontId="2" fillId="24" borderId="14" xfId="48" applyFont="1" applyFill="1" applyBorder="1" applyAlignment="1">
      <alignment horizontal="left" vertical="center" wrapText="1"/>
    </xf>
    <xf numFmtId="0" fontId="2" fillId="14" borderId="13" xfId="46" applyFont="1" applyFill="1" applyBorder="1" applyAlignment="1">
      <alignment horizontal="left" vertical="center" wrapText="1"/>
    </xf>
    <xf numFmtId="0" fontId="2" fillId="14" borderId="19" xfId="46" applyFont="1" applyFill="1" applyBorder="1" applyAlignment="1">
      <alignment horizontal="left" vertical="center"/>
    </xf>
    <xf numFmtId="0" fontId="8" fillId="19" borderId="12" xfId="46" applyFont="1" applyFill="1" applyBorder="1" applyAlignment="1">
      <alignment horizontal="center"/>
    </xf>
    <xf numFmtId="0" fontId="38" fillId="21" borderId="12" xfId="46" applyFont="1" applyFill="1" applyBorder="1" applyAlignment="1">
      <alignment horizontal="center" vertical="top"/>
    </xf>
    <xf numFmtId="0" fontId="2" fillId="19" borderId="13" xfId="78" applyFont="1" applyFill="1" applyBorder="1" applyAlignment="1">
      <alignment horizontal="left" vertical="top" wrapText="1"/>
    </xf>
    <xf numFmtId="0" fontId="2" fillId="19" borderId="14" xfId="78" applyFont="1" applyFill="1" applyBorder="1" applyAlignment="1">
      <alignment horizontal="left" vertical="top" wrapText="1"/>
    </xf>
    <xf numFmtId="0" fontId="2" fillId="19" borderId="19" xfId="78" applyFont="1" applyFill="1" applyBorder="1" applyAlignment="1">
      <alignment horizontal="left" vertical="top" wrapText="1"/>
    </xf>
    <xf numFmtId="0" fontId="4" fillId="24" borderId="13" xfId="0" applyFont="1" applyFill="1" applyBorder="1" applyAlignment="1">
      <alignment vertical="center" wrapText="1"/>
    </xf>
    <xf numFmtId="0" fontId="0" fillId="24" borderId="19" xfId="0" applyFill="1" applyBorder="1" applyAlignment="1">
      <alignment vertical="center" wrapText="1"/>
    </xf>
    <xf numFmtId="0" fontId="2" fillId="24" borderId="13" xfId="51" applyFont="1" applyFill="1" applyBorder="1" applyAlignment="1">
      <alignment horizontal="left" vertical="center" wrapText="1"/>
    </xf>
    <xf numFmtId="0" fontId="2" fillId="24" borderId="19" xfId="51" applyFont="1" applyFill="1" applyBorder="1" applyAlignment="1">
      <alignment horizontal="left" vertical="center" wrapText="1"/>
    </xf>
    <xf numFmtId="0" fontId="38" fillId="21" borderId="13" xfId="46" applyFont="1" applyFill="1" applyBorder="1" applyAlignment="1">
      <alignment horizontal="center" vertical="center" wrapText="1"/>
    </xf>
    <xf numFmtId="0" fontId="38" fillId="21" borderId="12" xfId="46" applyFont="1" applyFill="1" applyBorder="1" applyAlignment="1">
      <alignment horizontal="center" vertical="center" wrapText="1"/>
    </xf>
    <xf numFmtId="0" fontId="38" fillId="21" borderId="20" xfId="46" applyFont="1" applyFill="1" applyBorder="1" applyAlignment="1">
      <alignment horizontal="center" vertical="top" wrapText="1"/>
    </xf>
    <xf numFmtId="0" fontId="13" fillId="21" borderId="30" xfId="46" applyFont="1" applyFill="1" applyBorder="1" applyAlignment="1">
      <alignment horizontal="center" vertical="top" wrapText="1"/>
    </xf>
    <xf numFmtId="0" fontId="2" fillId="20" borderId="22" xfId="49" applyBorder="1" applyAlignment="1">
      <alignment horizontal="center" wrapText="1"/>
    </xf>
    <xf numFmtId="0" fontId="2" fillId="24" borderId="13" xfId="46" applyFont="1" applyFill="1" applyBorder="1" applyAlignment="1">
      <alignment horizontal="left" vertical="center" wrapText="1"/>
    </xf>
    <xf numFmtId="0" fontId="12" fillId="24" borderId="14" xfId="46" applyFont="1" applyFill="1" applyBorder="1" applyAlignment="1">
      <alignment horizontal="left" vertical="center" wrapText="1"/>
    </xf>
    <xf numFmtId="0" fontId="12" fillId="24" borderId="19" xfId="46" applyFont="1" applyFill="1" applyBorder="1" applyAlignment="1">
      <alignment horizontal="left" vertical="center" wrapText="1"/>
    </xf>
    <xf numFmtId="0" fontId="38" fillId="21" borderId="23" xfId="46" applyFont="1" applyFill="1" applyBorder="1" applyAlignment="1">
      <alignment horizontal="center" vertical="center" wrapText="1"/>
    </xf>
    <xf numFmtId="0" fontId="38" fillId="21" borderId="33" xfId="46" applyFont="1" applyFill="1" applyBorder="1" applyAlignment="1">
      <alignment horizontal="center" vertical="center" wrapText="1"/>
    </xf>
    <xf numFmtId="0" fontId="38" fillId="21" borderId="21" xfId="46" applyFont="1" applyFill="1" applyBorder="1" applyAlignment="1">
      <alignment horizontal="center" vertical="center" wrapText="1"/>
    </xf>
    <xf numFmtId="0" fontId="38" fillId="21" borderId="13" xfId="46" applyFont="1" applyFill="1" applyBorder="1" applyAlignment="1">
      <alignment horizontal="center" vertical="top" wrapText="1"/>
    </xf>
    <xf numFmtId="0" fontId="13" fillId="20" borderId="14" xfId="46" applyFont="1" applyBorder="1"/>
    <xf numFmtId="0" fontId="13" fillId="20" borderId="19" xfId="46" applyFont="1" applyBorder="1"/>
    <xf numFmtId="0" fontId="13" fillId="20" borderId="14" xfId="46" applyFont="1" applyBorder="1" applyAlignment="1">
      <alignment horizontal="center" vertical="top" wrapText="1"/>
    </xf>
    <xf numFmtId="0" fontId="13" fillId="20" borderId="19" xfId="46" applyFont="1" applyBorder="1" applyAlignment="1">
      <alignment horizontal="center" vertical="top" wrapText="1"/>
    </xf>
    <xf numFmtId="0" fontId="4" fillId="14" borderId="24" xfId="45" applyFont="1" applyFill="1" applyBorder="1"/>
    <xf numFmtId="0" fontId="4" fillId="14" borderId="25" xfId="45" applyFont="1" applyFill="1" applyBorder="1"/>
    <xf numFmtId="0" fontId="4" fillId="14" borderId="26" xfId="45" applyFont="1" applyFill="1" applyBorder="1"/>
    <xf numFmtId="3" fontId="8" fillId="19" borderId="12" xfId="45" applyNumberFormat="1" applyFont="1" applyFill="1" applyBorder="1" applyAlignment="1">
      <alignment horizontal="right" vertical="center" wrapText="1"/>
    </xf>
    <xf numFmtId="0" fontId="8" fillId="19" borderId="12" xfId="45" applyFont="1" applyFill="1" applyBorder="1" applyAlignment="1">
      <alignment horizontal="center" vertical="center" wrapText="1"/>
    </xf>
    <xf numFmtId="3" fontId="8" fillId="14" borderId="13" xfId="45" applyNumberFormat="1" applyFont="1" applyFill="1" applyBorder="1" applyAlignment="1">
      <alignment horizontal="right" vertical="center" wrapText="1"/>
    </xf>
    <xf numFmtId="3" fontId="8" fillId="14" borderId="19" xfId="45" applyNumberFormat="1" applyFont="1" applyFill="1" applyBorder="1" applyAlignment="1">
      <alignment horizontal="right" vertical="center" wrapText="1"/>
    </xf>
    <xf numFmtId="0" fontId="13" fillId="22" borderId="13" xfId="45" applyFont="1" applyFill="1" applyBorder="1" applyAlignment="1">
      <alignment horizontal="center" vertical="center" wrapText="1"/>
    </xf>
    <xf numFmtId="0" fontId="13" fillId="22" borderId="19" xfId="45" applyFont="1" applyFill="1" applyBorder="1" applyAlignment="1">
      <alignment horizontal="center" vertical="center" wrapText="1"/>
    </xf>
    <xf numFmtId="0" fontId="3" fillId="20" borderId="0" xfId="45" applyFont="1" applyFill="1" applyBorder="1" applyAlignment="1">
      <alignment horizontal="left" vertical="center" wrapText="1"/>
    </xf>
    <xf numFmtId="0" fontId="38" fillId="21" borderId="13" xfId="45" applyFont="1" applyFill="1" applyBorder="1" applyAlignment="1">
      <alignment horizontal="center" vertical="top" wrapText="1"/>
    </xf>
    <xf numFmtId="0" fontId="38" fillId="21" borderId="19" xfId="45" applyFont="1" applyFill="1" applyBorder="1" applyAlignment="1">
      <alignment horizontal="center" vertical="top" wrapText="1"/>
    </xf>
    <xf numFmtId="176" fontId="2" fillId="19" borderId="13" xfId="45" applyNumberFormat="1" applyFont="1" applyFill="1" applyBorder="1" applyAlignment="1">
      <alignment horizontal="right"/>
    </xf>
    <xf numFmtId="176" fontId="2" fillId="19" borderId="19" xfId="45" applyNumberFormat="1" applyFont="1" applyFill="1" applyBorder="1" applyAlignment="1">
      <alignment horizontal="right"/>
    </xf>
    <xf numFmtId="0" fontId="38" fillId="22" borderId="24" xfId="45" applyFont="1" applyFill="1" applyBorder="1" applyAlignment="1">
      <alignment horizontal="right"/>
    </xf>
    <xf numFmtId="0" fontId="38" fillId="22" borderId="25" xfId="45" applyFont="1" applyFill="1" applyBorder="1" applyAlignment="1">
      <alignment horizontal="right"/>
    </xf>
    <xf numFmtId="0" fontId="38" fillId="22" borderId="26" xfId="45" applyFont="1" applyFill="1" applyBorder="1" applyAlignment="1">
      <alignment horizontal="right"/>
    </xf>
    <xf numFmtId="176" fontId="4" fillId="14" borderId="13" xfId="45" applyNumberFormat="1" applyFont="1" applyFill="1" applyBorder="1" applyAlignment="1">
      <alignment horizontal="right"/>
    </xf>
    <xf numFmtId="176" fontId="4" fillId="14" borderId="19" xfId="45" applyNumberFormat="1" applyFont="1" applyFill="1" applyBorder="1" applyAlignment="1">
      <alignment horizontal="right"/>
    </xf>
    <xf numFmtId="0" fontId="38" fillId="22" borderId="13" xfId="45" applyFont="1" applyFill="1" applyBorder="1" applyAlignment="1">
      <alignment horizontal="right" vertical="center" wrapText="1"/>
    </xf>
    <xf numFmtId="0" fontId="38" fillId="22" borderId="14" xfId="45" applyFont="1" applyFill="1" applyBorder="1" applyAlignment="1">
      <alignment horizontal="right" vertical="center" wrapText="1"/>
    </xf>
    <xf numFmtId="0" fontId="38" fillId="22" borderId="19" xfId="45" applyFont="1" applyFill="1" applyBorder="1" applyAlignment="1">
      <alignment horizontal="right" vertical="center" wrapText="1"/>
    </xf>
    <xf numFmtId="0" fontId="38" fillId="21" borderId="12" xfId="45" applyFont="1" applyFill="1" applyBorder="1" applyAlignment="1">
      <alignment horizontal="center" vertical="top" wrapText="1"/>
    </xf>
    <xf numFmtId="0" fontId="4" fillId="14" borderId="13" xfId="45" applyFont="1" applyFill="1" applyBorder="1" applyAlignment="1">
      <alignment vertical="top" wrapText="1"/>
    </xf>
    <xf numFmtId="0" fontId="4" fillId="14" borderId="14" xfId="45" applyFont="1" applyFill="1" applyBorder="1" applyAlignment="1">
      <alignment vertical="top" wrapText="1"/>
    </xf>
    <xf numFmtId="0" fontId="4" fillId="14" borderId="19" xfId="45" applyFont="1" applyFill="1" applyBorder="1" applyAlignment="1">
      <alignment vertical="top" wrapText="1"/>
    </xf>
    <xf numFmtId="0" fontId="2" fillId="24" borderId="13" xfId="45" applyFont="1" applyFill="1" applyBorder="1" applyAlignment="1">
      <alignment horizontal="left" vertical="center" wrapText="1"/>
    </xf>
    <xf numFmtId="0" fontId="2" fillId="24" borderId="14" xfId="45" applyFont="1" applyFill="1" applyBorder="1" applyAlignment="1">
      <alignment horizontal="left" vertical="center" wrapText="1"/>
    </xf>
    <xf numFmtId="0" fontId="2" fillId="24" borderId="19" xfId="45" applyFont="1" applyFill="1" applyBorder="1" applyAlignment="1">
      <alignment horizontal="left" vertical="center" wrapText="1"/>
    </xf>
    <xf numFmtId="0" fontId="2" fillId="14" borderId="13" xfId="45" applyFont="1" applyFill="1" applyBorder="1" applyAlignment="1">
      <alignment horizontal="left" vertical="top" wrapText="1"/>
    </xf>
    <xf numFmtId="0" fontId="2" fillId="14" borderId="19" xfId="45" applyFont="1" applyFill="1" applyBorder="1" applyAlignment="1">
      <alignment horizontal="left" vertical="top" wrapText="1"/>
    </xf>
    <xf numFmtId="0" fontId="38" fillId="21" borderId="13" xfId="49" applyFont="1" applyFill="1" applyBorder="1" applyAlignment="1"/>
    <xf numFmtId="0" fontId="38" fillId="21" borderId="19" xfId="49" applyFont="1" applyFill="1" applyBorder="1" applyAlignment="1"/>
    <xf numFmtId="0" fontId="38" fillId="22" borderId="13" xfId="49" applyFont="1" applyFill="1" applyBorder="1" applyAlignment="1">
      <alignment horizontal="right"/>
    </xf>
    <xf numFmtId="0" fontId="38" fillId="22" borderId="14" xfId="49" applyFont="1" applyFill="1" applyBorder="1" applyAlignment="1">
      <alignment horizontal="right"/>
    </xf>
    <xf numFmtId="0" fontId="8" fillId="19" borderId="13" xfId="49" applyFont="1" applyFill="1" applyBorder="1" applyAlignment="1"/>
    <xf numFmtId="0" fontId="8" fillId="19" borderId="14" xfId="49" applyFont="1" applyFill="1" applyBorder="1" applyAlignment="1"/>
    <xf numFmtId="0" fontId="8" fillId="27" borderId="13" xfId="49" applyFont="1" applyFill="1" applyBorder="1" applyAlignment="1"/>
    <xf numFmtId="0" fontId="8" fillId="27" borderId="14" xfId="49" applyFont="1" applyFill="1" applyBorder="1" applyAlignment="1"/>
    <xf numFmtId="0" fontId="2" fillId="24" borderId="14" xfId="48" applyFont="1" applyFill="1" applyBorder="1" applyAlignment="1">
      <alignment horizontal="left" vertical="center"/>
    </xf>
    <xf numFmtId="0" fontId="2" fillId="24" borderId="19" xfId="48" applyFont="1" applyFill="1" applyBorder="1" applyAlignment="1">
      <alignment horizontal="left" vertical="center"/>
    </xf>
    <xf numFmtId="0" fontId="43" fillId="21" borderId="31" xfId="49" applyFont="1" applyFill="1" applyBorder="1" applyAlignment="1">
      <alignment horizontal="center" vertical="center"/>
    </xf>
    <xf numFmtId="0" fontId="43" fillId="21" borderId="0" xfId="49" applyFont="1" applyFill="1" applyAlignment="1">
      <alignment horizontal="center" vertical="center"/>
    </xf>
    <xf numFmtId="169" fontId="40" fillId="19" borderId="12" xfId="48" applyNumberFormat="1" applyFont="1" applyFill="1" applyBorder="1" applyAlignment="1">
      <alignment horizontal="center"/>
    </xf>
    <xf numFmtId="49" fontId="38" fillId="21" borderId="12" xfId="48" applyNumberFormat="1" applyFont="1" applyFill="1" applyBorder="1" applyAlignment="1">
      <alignment horizontal="center" vertical="center" wrapText="1"/>
    </xf>
    <xf numFmtId="0" fontId="0" fillId="0" borderId="12" xfId="0" applyBorder="1" applyAlignment="1">
      <alignment horizontal="center" vertical="center" wrapText="1"/>
    </xf>
    <xf numFmtId="167" fontId="8" fillId="19" borderId="12" xfId="48" applyNumberFormat="1" applyFont="1" applyFill="1" applyBorder="1" applyAlignment="1">
      <alignment horizontal="left" vertical="top" wrapText="1"/>
    </xf>
    <xf numFmtId="0" fontId="0" fillId="0" borderId="12" xfId="0" applyBorder="1" applyAlignment="1">
      <alignment horizontal="left" vertical="top" wrapText="1"/>
    </xf>
    <xf numFmtId="167" fontId="8" fillId="19" borderId="12" xfId="48" applyNumberFormat="1" applyFont="1" applyFill="1" applyBorder="1" applyAlignment="1">
      <alignment horizontal="center" vertical="center" wrapText="1"/>
    </xf>
    <xf numFmtId="0" fontId="2" fillId="24" borderId="13" xfId="48" applyFont="1" applyFill="1" applyBorder="1" applyAlignment="1">
      <alignment vertical="center" wrapText="1"/>
    </xf>
    <xf numFmtId="0" fontId="0" fillId="0" borderId="14" xfId="0" applyBorder="1" applyAlignment="1">
      <alignment vertical="center" wrapText="1"/>
    </xf>
    <xf numFmtId="0" fontId="0" fillId="0" borderId="19" xfId="0" applyBorder="1" applyAlignment="1">
      <alignment vertical="center" wrapText="1"/>
    </xf>
    <xf numFmtId="169" fontId="40" fillId="19" borderId="12" xfId="48" applyNumberFormat="1" applyFont="1" applyFill="1" applyBorder="1" applyAlignment="1">
      <alignment horizontal="left" vertical="top" wrapText="1"/>
    </xf>
    <xf numFmtId="0" fontId="59" fillId="30" borderId="27" xfId="0" applyFont="1" applyFill="1" applyBorder="1" applyAlignment="1">
      <alignment vertical="center" wrapText="1"/>
    </xf>
    <xf numFmtId="0" fontId="59" fillId="30" borderId="29" xfId="0" applyFont="1" applyFill="1" applyBorder="1" applyAlignment="1">
      <alignment vertical="center" wrapText="1"/>
    </xf>
    <xf numFmtId="0" fontId="59" fillId="30" borderId="44" xfId="0" applyFont="1" applyFill="1" applyBorder="1" applyAlignment="1">
      <alignment vertical="center" wrapText="1"/>
    </xf>
    <xf numFmtId="0" fontId="59" fillId="30" borderId="45" xfId="0" applyFont="1" applyFill="1" applyBorder="1" applyAlignment="1">
      <alignment vertical="center" wrapText="1"/>
    </xf>
    <xf numFmtId="0" fontId="59" fillId="30" borderId="16" xfId="0" applyFont="1" applyFill="1" applyBorder="1" applyAlignment="1">
      <alignment vertical="center" wrapText="1"/>
    </xf>
    <xf numFmtId="0" fontId="59" fillId="30" borderId="18" xfId="0" applyFont="1" applyFill="1" applyBorder="1" applyAlignment="1">
      <alignment vertical="center" wrapText="1"/>
    </xf>
    <xf numFmtId="0" fontId="59" fillId="31" borderId="46" xfId="0" applyFont="1" applyFill="1" applyBorder="1" applyAlignment="1">
      <alignment vertical="center" wrapText="1"/>
    </xf>
    <xf numFmtId="0" fontId="59" fillId="31" borderId="47" xfId="0" applyFont="1" applyFill="1" applyBorder="1" applyAlignment="1">
      <alignment vertical="center" wrapText="1"/>
    </xf>
  </cellXfs>
  <cellStyles count="127">
    <cellStyle name="20% - Accent1" xfId="2" builtinId="30" customBuiltin="1"/>
    <cellStyle name="20% - Accent1 2" xfId="81"/>
    <cellStyle name="20% - Accent2" xfId="3" builtinId="34" customBuiltin="1"/>
    <cellStyle name="20% - Accent2 2" xfId="82"/>
    <cellStyle name="20% - Accent3" xfId="4" builtinId="38" customBuiltin="1"/>
    <cellStyle name="20% - Accent3 2" xfId="83"/>
    <cellStyle name="20% - Accent4" xfId="5" builtinId="42" customBuiltin="1"/>
    <cellStyle name="20% - Accent4 2" xfId="84"/>
    <cellStyle name="20% - Accent5" xfId="6" builtinId="46" customBuiltin="1"/>
    <cellStyle name="20% - Accent5 2" xfId="85"/>
    <cellStyle name="20% - Accent6" xfId="7" builtinId="50" customBuiltin="1"/>
    <cellStyle name="40% - Accent1" xfId="8" builtinId="31" customBuiltin="1"/>
    <cellStyle name="40% - Accent1 2" xfId="86"/>
    <cellStyle name="40% - Accent2" xfId="9" builtinId="35" customBuiltin="1"/>
    <cellStyle name="40% - Accent2 2" xfId="87"/>
    <cellStyle name="40% - Accent3" xfId="10" builtinId="39" customBuiltin="1"/>
    <cellStyle name="40% - Accent3 2" xfId="88"/>
    <cellStyle name="40% - Accent4" xfId="11" builtinId="43" customBuiltin="1"/>
    <cellStyle name="40% - Accent4 2" xfId="89"/>
    <cellStyle name="40% - Accent5" xfId="12" builtinId="47" customBuiltin="1"/>
    <cellStyle name="40% - Accent5 2" xfId="90"/>
    <cellStyle name="40% - Accent6" xfId="13" builtinId="51" customBuiltin="1"/>
    <cellStyle name="40% - Accent6 2" xfId="91"/>
    <cellStyle name="60% - Accent1" xfId="14" builtinId="32" customBuiltin="1"/>
    <cellStyle name="60% - Accent1 2" xfId="92"/>
    <cellStyle name="60% - Accent2" xfId="15" builtinId="36" customBuiltin="1"/>
    <cellStyle name="60% - Accent2 2" xfId="93"/>
    <cellStyle name="60% - Accent3" xfId="16" builtinId="40" customBuiltin="1"/>
    <cellStyle name="60% - Accent3 2" xfId="94"/>
    <cellStyle name="60% - Accent4" xfId="17" builtinId="44" customBuiltin="1"/>
    <cellStyle name="60% - Accent4 2" xfId="95"/>
    <cellStyle name="60% - Accent5" xfId="18" builtinId="48" customBuiltin="1"/>
    <cellStyle name="60% - Accent5 2" xfId="96"/>
    <cellStyle name="60% - Accent6" xfId="19" builtinId="52" customBuiltin="1"/>
    <cellStyle name="60% - Accent6 2" xfId="97"/>
    <cellStyle name="Accent1" xfId="20" builtinId="29" customBuiltin="1"/>
    <cellStyle name="Accent1 2" xfId="98"/>
    <cellStyle name="Accent2" xfId="21" builtinId="33" customBuiltin="1"/>
    <cellStyle name="Accent3" xfId="22" builtinId="37" customBuiltin="1"/>
    <cellStyle name="Accent4" xfId="23" builtinId="41" customBuiltin="1"/>
    <cellStyle name="Accent4 2" xfId="99"/>
    <cellStyle name="Accent5" xfId="24" builtinId="45" customBuiltin="1"/>
    <cellStyle name="Accent6" xfId="25" builtinId="49" customBuiltin="1"/>
    <cellStyle name="Bad" xfId="26" builtinId="27" customBuiltin="1"/>
    <cellStyle name="Blockout" xfId="27"/>
    <cellStyle name="Blockout 2" xfId="73"/>
    <cellStyle name="Blockout 3" xfId="67"/>
    <cellStyle name="Body" xfId="100"/>
    <cellStyle name="Calculation" xfId="28" builtinId="22" customBuiltin="1"/>
    <cellStyle name="Calculation 2" xfId="101"/>
    <cellStyle name="CAPEX" xfId="102"/>
    <cellStyle name="CAPEX Variance" xfId="103"/>
    <cellStyle name="CAPEX_PL Bal Sheet Cash Flow info_04.05" xfId="104"/>
    <cellStyle name="Check Cell" xfId="29" builtinId="23" customBuiltin="1"/>
    <cellStyle name="Comma" xfId="30" builtinId="3"/>
    <cellStyle name="Comma 2" xfId="71"/>
    <cellStyle name="Currency" xfId="79" builtinId="4"/>
    <cellStyle name="Explanatory Text" xfId="31" builtinId="53" customBuiltin="1"/>
    <cellStyle name="Good" xfId="32" builtinId="26" customBuiltin="1"/>
    <cellStyle name="Grey" xfId="105"/>
    <cellStyle name="Header1" xfId="106"/>
    <cellStyle name="Header2" xfId="107"/>
    <cellStyle name="Heading 1" xfId="33" builtinId="16" customBuiltin="1"/>
    <cellStyle name="Heading 1 2" xfId="108"/>
    <cellStyle name="Heading 2" xfId="34" builtinId="17" customBuiltin="1"/>
    <cellStyle name="Heading 2 2" xfId="109"/>
    <cellStyle name="Heading 3" xfId="35" builtinId="18" customBuiltin="1"/>
    <cellStyle name="Heading 3 2" xfId="110"/>
    <cellStyle name="Heading 4" xfId="36" builtinId="19" customBuiltin="1"/>
    <cellStyle name="Heading 4 2" xfId="111"/>
    <cellStyle name="Hyperlink" xfId="76" builtinId="8"/>
    <cellStyle name="Input" xfId="37" builtinId="20" customBuiltin="1"/>
    <cellStyle name="Input [yellow]" xfId="112"/>
    <cellStyle name="Input1" xfId="38"/>
    <cellStyle name="Input1 2" xfId="72"/>
    <cellStyle name="Input2" xfId="39"/>
    <cellStyle name="Input2 2" xfId="68"/>
    <cellStyle name="Input3" xfId="40"/>
    <cellStyle name="Input3 2" xfId="69"/>
    <cellStyle name="Linked Cell" xfId="41" builtinId="24" customBuiltin="1"/>
    <cellStyle name="Neutral" xfId="42" builtinId="28" customBuiltin="1"/>
    <cellStyle name="no dec" xfId="113"/>
    <cellStyle name="Normal" xfId="0" builtinId="0"/>
    <cellStyle name="Normal - Style1" xfId="114"/>
    <cellStyle name="Normal 2" xfId="57"/>
    <cellStyle name="Normal 2 2" xfId="60"/>
    <cellStyle name="Normal 3" xfId="58"/>
    <cellStyle name="Normal 4" xfId="59"/>
    <cellStyle name="Normal 5" xfId="64"/>
    <cellStyle name="Normal 6" xfId="123"/>
    <cellStyle name="Normal 7" xfId="124"/>
    <cellStyle name="Normal 8" xfId="115"/>
    <cellStyle name="Normal_20070904 - Suggested revised templates" xfId="65"/>
    <cellStyle name="Normal_2010 06 02 - Urgent RIN for Vic DNSPs revised proposals" xfId="43"/>
    <cellStyle name="Normal_2010 06 22 - AA - Scheme Templates for data collection" xfId="44"/>
    <cellStyle name="Normal_2010 06 22 - IE - Scheme Template for data collection" xfId="45"/>
    <cellStyle name="Normal_2010 06 22 - IE - Scheme Template for data collection 2" xfId="77"/>
    <cellStyle name="Normal_2010 10 21 - draft 2009-10 ActewAGL RIN - incentive schemes" xfId="46"/>
    <cellStyle name="Normal_2010 10 21 - draft 2009-10 ActewAGL RIN - incentive schemes 2" xfId="78"/>
    <cellStyle name="Normal_Book1" xfId="47"/>
    <cellStyle name="Normal_Book1 2" xfId="63"/>
    <cellStyle name="Normal_D11 2371025  Financial information - 2012 Draft RIN - Ausgrid" xfId="48"/>
    <cellStyle name="Normal_D12 1569  Opex, DMIS, EBSS - 2012 draft RIN - Ausgrid" xfId="49"/>
    <cellStyle name="Normal_D12 16703  Overheads, Avoided Cost, ACS, Demand and Revenue - 2012 draft RIN - Ausgrid" xfId="50"/>
    <cellStyle name="Normal_D12 2657  STPIS - 2012 draft RIN - Ausgrid" xfId="126"/>
    <cellStyle name="Normal_D12 5269  Jurisdictional schemes - 2012 draft RIN - Ausgrid" xfId="51"/>
    <cellStyle name="Normal_financial information - 2012 draft rin - aurora (D2011-02371024)" xfId="61"/>
    <cellStyle name="Normal_Section 11-RAB" xfId="75"/>
    <cellStyle name="Normal_Sheet1" xfId="62"/>
    <cellStyle name="Normal_Sheet2" xfId="66"/>
    <cellStyle name="Normal_Sheet3" xfId="74"/>
    <cellStyle name="Note" xfId="52" builtinId="10" customBuiltin="1"/>
    <cellStyle name="Note 2" xfId="70"/>
    <cellStyle name="Output" xfId="53" builtinId="21" customBuiltin="1"/>
    <cellStyle name="Output 2" xfId="116"/>
    <cellStyle name="Percent" xfId="80" builtinId="5"/>
    <cellStyle name="Percent [2]" xfId="118"/>
    <cellStyle name="Percent 2" xfId="117"/>
    <cellStyle name="Percent 3" xfId="125"/>
    <cellStyle name="Style 1" xfId="1"/>
    <cellStyle name="Times New Roman" xfId="119"/>
    <cellStyle name="Title" xfId="54" builtinId="15" customBuiltin="1"/>
    <cellStyle name="Title 2" xfId="120"/>
    <cellStyle name="Total" xfId="55" builtinId="25" customBuiltin="1"/>
    <cellStyle name="Total 2" xfId="121"/>
    <cellStyle name="Warning Text" xfId="56" builtinId="11" customBuiltin="1"/>
    <cellStyle name="Year" xfId="1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00"/>
      <color rgb="FF000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1024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1133475</xdr:colOff>
      <xdr:row>1</xdr:row>
      <xdr:rowOff>228600</xdr:rowOff>
    </xdr:from>
    <xdr:to>
      <xdr:col>3</xdr:col>
      <xdr:colOff>2257425</xdr:colOff>
      <xdr:row>1</xdr:row>
      <xdr:rowOff>733425</xdr:rowOff>
    </xdr:to>
    <xdr:pic>
      <xdr:nvPicPr>
        <xdr:cNvPr id="2"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2438400" y="523875"/>
          <a:ext cx="0" cy="66675"/>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8288"/>
          <a:ext cx="771144" cy="56264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695325</xdr:colOff>
      <xdr:row>2</xdr:row>
      <xdr:rowOff>228600</xdr:rowOff>
    </xdr:to>
    <xdr:grpSp>
      <xdr:nvGrpSpPr>
        <xdr:cNvPr id="2" name="Group 4"/>
        <xdr:cNvGrpSpPr>
          <a:grpSpLocks/>
        </xdr:cNvGrpSpPr>
      </xdr:nvGrpSpPr>
      <xdr:grpSpPr bwMode="auto">
        <a:xfrm>
          <a:off x="0" y="27432"/>
          <a:ext cx="731520" cy="69163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19050</xdr:colOff>
      <xdr:row>2</xdr:row>
      <xdr:rowOff>219075</xdr:rowOff>
    </xdr:to>
    <xdr:grpSp>
      <xdr:nvGrpSpPr>
        <xdr:cNvPr id="2" name="Group 4"/>
        <xdr:cNvGrpSpPr>
          <a:grpSpLocks/>
        </xdr:cNvGrpSpPr>
      </xdr:nvGrpSpPr>
      <xdr:grpSpPr bwMode="auto">
        <a:xfrm>
          <a:off x="0" y="18288"/>
          <a:ext cx="810768" cy="690372"/>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8288"/>
          <a:ext cx="771144" cy="56351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8288"/>
          <a:ext cx="771144" cy="562489"/>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16385" name="Group 1"/>
        <xdr:cNvGrpSpPr>
          <a:grpSpLocks/>
        </xdr:cNvGrpSpPr>
      </xdr:nvGrpSpPr>
      <xdr:grpSpPr bwMode="auto">
        <a:xfrm>
          <a:off x="0" y="0"/>
          <a:ext cx="841248" cy="0"/>
          <a:chOff x="0" y="2"/>
          <a:chExt cx="77" cy="61"/>
        </a:xfrm>
      </xdr:grpSpPr>
      <xdr:sp macro="" textlink="">
        <xdr:nvSpPr>
          <xdr:cNvPr id="1638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387"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16388" name="Group 4"/>
        <xdr:cNvGrpSpPr>
          <a:grpSpLocks/>
        </xdr:cNvGrpSpPr>
      </xdr:nvGrpSpPr>
      <xdr:grpSpPr bwMode="auto">
        <a:xfrm>
          <a:off x="0" y="18288"/>
          <a:ext cx="771144" cy="562356"/>
          <a:chOff x="0" y="2"/>
          <a:chExt cx="77" cy="61"/>
        </a:xfrm>
      </xdr:grpSpPr>
      <xdr:sp macro="" textlink="">
        <xdr:nvSpPr>
          <xdr:cNvPr id="16389"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390"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17409" name="Group 1"/>
        <xdr:cNvGrpSpPr>
          <a:grpSpLocks/>
        </xdr:cNvGrpSpPr>
      </xdr:nvGrpSpPr>
      <xdr:grpSpPr bwMode="auto">
        <a:xfrm>
          <a:off x="0" y="0"/>
          <a:ext cx="841248" cy="0"/>
          <a:chOff x="0" y="2"/>
          <a:chExt cx="77" cy="61"/>
        </a:xfrm>
      </xdr:grpSpPr>
      <xdr:sp macro="" textlink="">
        <xdr:nvSpPr>
          <xdr:cNvPr id="1741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7411"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17412" name="Group 4"/>
        <xdr:cNvGrpSpPr>
          <a:grpSpLocks/>
        </xdr:cNvGrpSpPr>
      </xdr:nvGrpSpPr>
      <xdr:grpSpPr bwMode="auto">
        <a:xfrm>
          <a:off x="0" y="18288"/>
          <a:ext cx="771144" cy="562116"/>
          <a:chOff x="0" y="2"/>
          <a:chExt cx="77" cy="61"/>
        </a:xfrm>
      </xdr:grpSpPr>
      <xdr:sp macro="" textlink="">
        <xdr:nvSpPr>
          <xdr:cNvPr id="1741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741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8673" name="Group 1"/>
        <xdr:cNvGrpSpPr>
          <a:grpSpLocks/>
        </xdr:cNvGrpSpPr>
      </xdr:nvGrpSpPr>
      <xdr:grpSpPr bwMode="auto">
        <a:xfrm>
          <a:off x="0" y="18288"/>
          <a:ext cx="771144" cy="562837"/>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8675"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914400</xdr:colOff>
      <xdr:row>3</xdr:row>
      <xdr:rowOff>104775</xdr:rowOff>
    </xdr:to>
    <xdr:grpSp>
      <xdr:nvGrpSpPr>
        <xdr:cNvPr id="32769" name="Group 13"/>
        <xdr:cNvGrpSpPr>
          <a:grpSpLocks/>
        </xdr:cNvGrpSpPr>
      </xdr:nvGrpSpPr>
      <xdr:grpSpPr bwMode="auto">
        <a:xfrm>
          <a:off x="0" y="18288"/>
          <a:ext cx="961644" cy="829056"/>
          <a:chOff x="0" y="2"/>
          <a:chExt cx="77" cy="61"/>
        </a:xfrm>
      </xdr:grpSpPr>
      <xdr:sp macro="" textlink="">
        <xdr:nvSpPr>
          <xdr:cNvPr id="11982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2771"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0</xdr:row>
      <xdr:rowOff>0</xdr:rowOff>
    </xdr:from>
    <xdr:to>
      <xdr:col>0</xdr:col>
      <xdr:colOff>828675</xdr:colOff>
      <xdr:row>3</xdr:row>
      <xdr:rowOff>9525</xdr:rowOff>
    </xdr:to>
    <xdr:grpSp>
      <xdr:nvGrpSpPr>
        <xdr:cNvPr id="29697" name="Group 1"/>
        <xdr:cNvGrpSpPr>
          <a:grpSpLocks/>
        </xdr:cNvGrpSpPr>
      </xdr:nvGrpSpPr>
      <xdr:grpSpPr bwMode="auto">
        <a:xfrm>
          <a:off x="10668" y="0"/>
          <a:ext cx="861060" cy="755378"/>
          <a:chOff x="0" y="2"/>
          <a:chExt cx="77" cy="61"/>
        </a:xfrm>
      </xdr:grpSpPr>
      <xdr:sp macro="" textlink="">
        <xdr:nvSpPr>
          <xdr:cNvPr id="1433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969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19050</xdr:colOff>
      <xdr:row>3</xdr:row>
      <xdr:rowOff>0</xdr:rowOff>
    </xdr:to>
    <xdr:grpSp>
      <xdr:nvGrpSpPr>
        <xdr:cNvPr id="30721" name="Group 1"/>
        <xdr:cNvGrpSpPr>
          <a:grpSpLocks/>
        </xdr:cNvGrpSpPr>
      </xdr:nvGrpSpPr>
      <xdr:grpSpPr bwMode="auto">
        <a:xfrm>
          <a:off x="0" y="18288"/>
          <a:ext cx="881295" cy="724662"/>
          <a:chOff x="0" y="2"/>
          <a:chExt cx="77" cy="61"/>
        </a:xfrm>
      </xdr:grpSpPr>
      <xdr:sp macro="" textlink="">
        <xdr:nvSpPr>
          <xdr:cNvPr id="1433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072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mc:AlternateContent xmlns:mc="http://schemas.openxmlformats.org/markup-compatibility/2006">
    <mc:Choice xmlns:a14="http://schemas.microsoft.com/office/drawing/2010/main" Requires="a14">
      <xdr:twoCellAnchor>
        <xdr:from>
          <xdr:col>1</xdr:col>
          <xdr:colOff>0</xdr:colOff>
          <xdr:row>85</xdr:row>
          <xdr:rowOff>57150</xdr:rowOff>
        </xdr:from>
        <xdr:to>
          <xdr:col>1</xdr:col>
          <xdr:colOff>0</xdr:colOff>
          <xdr:row>87</xdr:row>
          <xdr:rowOff>95250</xdr:rowOff>
        </xdr:to>
        <xdr:sp macro="" textlink="">
          <xdr:nvSpPr>
            <xdr:cNvPr id="30724" name="Object 4" hidden="1">
              <a:extLst>
                <a:ext uri="{63B3BB69-23CF-44E3-9099-C40C66FF867C}">
                  <a14:compatExt spid="_x0000_s30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85</xdr:row>
          <xdr:rowOff>57150</xdr:rowOff>
        </xdr:from>
        <xdr:to>
          <xdr:col>4</xdr:col>
          <xdr:colOff>942975</xdr:colOff>
          <xdr:row>87</xdr:row>
          <xdr:rowOff>95250</xdr:rowOff>
        </xdr:to>
        <xdr:sp macro="" textlink="">
          <xdr:nvSpPr>
            <xdr:cNvPr id="30726" name="Object 6" hidden="1">
              <a:extLst>
                <a:ext uri="{63B3BB69-23CF-44E3-9099-C40C66FF867C}">
                  <a14:compatExt spid="_x0000_s30726"/>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0</xdr:rowOff>
    </xdr:to>
    <xdr:grpSp>
      <xdr:nvGrpSpPr>
        <xdr:cNvPr id="31745" name="Group 1"/>
        <xdr:cNvGrpSpPr>
          <a:grpSpLocks/>
        </xdr:cNvGrpSpPr>
      </xdr:nvGrpSpPr>
      <xdr:grpSpPr bwMode="auto">
        <a:xfrm>
          <a:off x="0" y="18288"/>
          <a:ext cx="771144" cy="477520"/>
          <a:chOff x="0" y="2"/>
          <a:chExt cx="77" cy="61"/>
        </a:xfrm>
      </xdr:grpSpPr>
      <xdr:sp macro="" textlink="">
        <xdr:nvSpPr>
          <xdr:cNvPr id="3174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174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9217" name="Group 1"/>
        <xdr:cNvGrpSpPr>
          <a:grpSpLocks/>
        </xdr:cNvGrpSpPr>
      </xdr:nvGrpSpPr>
      <xdr:grpSpPr bwMode="auto">
        <a:xfrm>
          <a:off x="0" y="0"/>
          <a:ext cx="841248" cy="0"/>
          <a:chOff x="0" y="2"/>
          <a:chExt cx="77" cy="61"/>
        </a:xfrm>
      </xdr:grpSpPr>
      <xdr:sp macro="" textlink="">
        <xdr:nvSpPr>
          <xdr:cNvPr id="921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219"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9220" name="Group 4"/>
        <xdr:cNvGrpSpPr>
          <a:grpSpLocks/>
        </xdr:cNvGrpSpPr>
      </xdr:nvGrpSpPr>
      <xdr:grpSpPr bwMode="auto">
        <a:xfrm>
          <a:off x="0" y="18288"/>
          <a:ext cx="771144" cy="563700"/>
          <a:chOff x="0" y="2"/>
          <a:chExt cx="77" cy="61"/>
        </a:xfrm>
      </xdr:grpSpPr>
      <xdr:sp macro="" textlink="">
        <xdr:nvSpPr>
          <xdr:cNvPr id="9221"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222"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xdr:spPr>
      </xdr:pic>
    </xdr:grpSp>
    <xdr:clientData/>
  </xdr:twoCellAnchor>
  <xdr:twoCellAnchor>
    <xdr:from>
      <xdr:col>0</xdr:col>
      <xdr:colOff>0</xdr:colOff>
      <xdr:row>0</xdr:row>
      <xdr:rowOff>0</xdr:rowOff>
    </xdr:from>
    <xdr:to>
      <xdr:col>0</xdr:col>
      <xdr:colOff>800100</xdr:colOff>
      <xdr:row>0</xdr:row>
      <xdr:rowOff>0</xdr:rowOff>
    </xdr:to>
    <xdr:grpSp>
      <xdr:nvGrpSpPr>
        <xdr:cNvPr id="9223" name="Group 7"/>
        <xdr:cNvGrpSpPr>
          <a:grpSpLocks/>
        </xdr:cNvGrpSpPr>
      </xdr:nvGrpSpPr>
      <xdr:grpSpPr bwMode="auto">
        <a:xfrm>
          <a:off x="0" y="0"/>
          <a:ext cx="841248" cy="0"/>
          <a:chOff x="0" y="2"/>
          <a:chExt cx="77" cy="61"/>
        </a:xfrm>
      </xdr:grpSpPr>
      <xdr:sp macro="" textlink="">
        <xdr:nvSpPr>
          <xdr:cNvPr id="9224"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225" name="Picture 9"/>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9226" name="Group 10"/>
        <xdr:cNvGrpSpPr>
          <a:grpSpLocks/>
        </xdr:cNvGrpSpPr>
      </xdr:nvGrpSpPr>
      <xdr:grpSpPr bwMode="auto">
        <a:xfrm>
          <a:off x="0" y="18288"/>
          <a:ext cx="771144" cy="563700"/>
          <a:chOff x="0" y="2"/>
          <a:chExt cx="77" cy="61"/>
        </a:xfrm>
      </xdr:grpSpPr>
      <xdr:sp macro="" textlink="">
        <xdr:nvSpPr>
          <xdr:cNvPr id="9227"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228" name="Picture 12"/>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jbutl\Local%20Settings\Temporary%20Internet%20Files\OLK413B\Copy%20of%202010%2006%2028%20-%20AA%20-%20Template%20for%20data%20collection%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TRIMDATA\TRIM\TEMP\CONTEXT.3388\2010%2008%2013%20-%20AA%20-%20Template%20for%20data%20colle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staso/Local%20Settings/Temporary%20Internet%20Files/Content.Outlook/5CBQIV2G/2012-14%20-%20Annual%20RIN%20-%20Endeavour%20-%20Financia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lchen/Local%20Settings/Temporary%20Internet%20Files/Content.Outlook/W38T21ZJ/2012-14%20-%20Annual%20RIN%20-%20Endeavour%20-%20Opex%20and%20Capex%20(excluding%20reconciliation%20worksheets)%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rvpwxfs01\home$\STASO\draft%20-%20final%20rin%20-%202012-14%20-%20(D2012-0012446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rporate%20Development/R&amp;P/AER/Annual%20Reporting/Annual%20RIN/2013-14%20RIN/20b.%20DMIS%20-%20D-factor/Endeavour%202013-14%20-%20Annual%20RIN%20-%20AMENDED%20for%20rationalisation%20-%20FINANCIAL%20templates%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4a. Financial performance"/>
      <sheetName val="15. Financial position"/>
      <sheetName val="16. Cashflows"/>
      <sheetName val="17. Shared cost allocatio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Financial Template Annotations"/>
      <sheetName val="Definitions"/>
    </sheetNames>
    <sheetDataSet>
      <sheetData sheetId="0">
        <row r="22">
          <cell r="C22" t="str">
            <v>Endeavour Energy</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1. Capex for tax dep'n"/>
      <sheetName val="12. Relocated"/>
      <sheetName val="13. Not required"/>
      <sheetName val="14. Maintenance"/>
      <sheetName val="15. Maintenance overheads"/>
      <sheetName val="16. Operating costs"/>
      <sheetName val="17. Operating overheads"/>
      <sheetName val="18. Cost categories"/>
      <sheetName val="19. Opex step change"/>
      <sheetName val="21. Overheads allocation"/>
      <sheetName val="Financial Template Annotations"/>
      <sheetName val="Definitions"/>
    </sheetNames>
    <sheetDataSet>
      <sheetData sheetId="0">
        <row r="22">
          <cell r="C22" t="str">
            <v>Endeavour Energy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7. Capex"/>
      <sheetName val="8. Capex overheads"/>
      <sheetName val="11. Capex for tax dep'n"/>
      <sheetName val="14. Maintenance"/>
      <sheetName val="15. Maintenance overheads"/>
      <sheetName val="16. Operating costs"/>
      <sheetName val="17. Operating overheads"/>
      <sheetName val="18. Cost categories"/>
      <sheetName val="19. Opex step change"/>
      <sheetName val="20. Provisions"/>
      <sheetName val="21. Overheads allocation"/>
      <sheetName val="Sheet1"/>
    </sheetNames>
    <sheetDataSet>
      <sheetData sheetId="0">
        <row r="22">
          <cell r="C22" t="str">
            <v>Endeavour Energy</v>
          </cell>
        </row>
      </sheetData>
      <sheetData sheetId="1">
        <row r="43">
          <cell r="B43" t="str">
            <v>System assets</v>
          </cell>
        </row>
        <row r="44">
          <cell r="B44" t="str">
            <v>Subtransmission lines and cables</v>
          </cell>
        </row>
        <row r="45">
          <cell r="B45" t="str">
            <v>Distribution lines and cables</v>
          </cell>
        </row>
        <row r="46">
          <cell r="B46" t="str">
            <v>Substations</v>
          </cell>
        </row>
        <row r="47">
          <cell r="B47" t="str">
            <v>Transformers</v>
          </cell>
        </row>
        <row r="48">
          <cell r="B48" t="str">
            <v>Low voltage lines and cables</v>
          </cell>
        </row>
        <row r="49">
          <cell r="B49" t="str">
            <v>Customer metering and load control</v>
          </cell>
        </row>
        <row r="50">
          <cell r="B50" t="str">
            <v>Communications</v>
          </cell>
        </row>
        <row r="51">
          <cell r="B51" t="str">
            <v>Land</v>
          </cell>
        </row>
        <row r="52">
          <cell r="B52" t="str">
            <v>Easements</v>
          </cell>
        </row>
        <row r="53">
          <cell r="B53" t="str">
            <v>Emergency spares (major plant, excludes inventory)</v>
          </cell>
        </row>
        <row r="54">
          <cell r="B54" t="str">
            <v>Sub-total</v>
          </cell>
        </row>
        <row r="55">
          <cell r="B55" t="str">
            <v>Non-system assets</v>
          </cell>
        </row>
        <row r="56">
          <cell r="B56" t="str">
            <v>Information and communication technology</v>
          </cell>
        </row>
        <row r="57">
          <cell r="B57" t="str">
            <v>Furniture, fittings, plant and equipment</v>
          </cell>
        </row>
        <row r="58">
          <cell r="B58" t="str">
            <v>Motor vehicles</v>
          </cell>
        </row>
        <row r="59">
          <cell r="B59" t="str">
            <v>Buildings</v>
          </cell>
        </row>
        <row r="60">
          <cell r="B60" t="str">
            <v>Land (non-system)</v>
          </cell>
        </row>
        <row r="61">
          <cell r="B61" t="str">
            <v>Other non-system assets</v>
          </cell>
        </row>
        <row r="62">
          <cell r="B62" t="str">
            <v>Sub-total</v>
          </cell>
        </row>
        <row r="63">
          <cell r="B63" t="str">
            <v>Total</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 Income"/>
      <sheetName val="5. Capex"/>
      <sheetName val="7. Capex for tax dep'n"/>
      <sheetName val="8. Maintenance"/>
      <sheetName val="10. Operating costs"/>
      <sheetName val="16. Avoided cost payments"/>
      <sheetName val="17. Altern Ctl &amp; other"/>
      <sheetName val="18. EBSS"/>
      <sheetName val="19. Juris Scheme"/>
      <sheetName val="20a. DMIS -DMIA"/>
      <sheetName val="20b. DMIS -  D-factor"/>
      <sheetName val="21. Self insurance"/>
      <sheetName val="22. CHAP"/>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G15">
            <v>177778</v>
          </cell>
        </row>
        <row r="16">
          <cell r="G16">
            <v>47797.75</v>
          </cell>
        </row>
        <row r="17">
          <cell r="G17">
            <v>243198.6</v>
          </cell>
        </row>
        <row r="18">
          <cell r="G18">
            <v>48074</v>
          </cell>
        </row>
        <row r="32">
          <cell r="C32">
            <v>225944</v>
          </cell>
          <cell r="D32">
            <v>0</v>
          </cell>
        </row>
        <row r="33">
          <cell r="C33">
            <v>390461.71</v>
          </cell>
          <cell r="D33">
            <v>0</v>
          </cell>
        </row>
        <row r="34">
          <cell r="C34">
            <v>190446.86</v>
          </cell>
          <cell r="D34">
            <v>0</v>
          </cell>
        </row>
        <row r="35">
          <cell r="C35">
            <v>71005.39</v>
          </cell>
          <cell r="D35">
            <v>0</v>
          </cell>
        </row>
        <row r="36">
          <cell r="C36">
            <v>875825.5</v>
          </cell>
          <cell r="D36">
            <v>0</v>
          </cell>
        </row>
        <row r="37">
          <cell r="C37">
            <v>165648.04999999999</v>
          </cell>
          <cell r="D37">
            <v>0</v>
          </cell>
        </row>
        <row r="38">
          <cell r="C38">
            <v>484819.21</v>
          </cell>
          <cell r="D38">
            <v>0</v>
          </cell>
        </row>
        <row r="39">
          <cell r="C39">
            <v>232056.71</v>
          </cell>
          <cell r="D39">
            <v>0</v>
          </cell>
        </row>
        <row r="40">
          <cell r="C40">
            <v>995372.83</v>
          </cell>
          <cell r="D40">
            <v>0</v>
          </cell>
        </row>
        <row r="42">
          <cell r="C42">
            <v>316455.24</v>
          </cell>
          <cell r="D42">
            <v>0</v>
          </cell>
        </row>
        <row r="43">
          <cell r="C43">
            <v>373873.42</v>
          </cell>
          <cell r="D43">
            <v>0</v>
          </cell>
        </row>
        <row r="44">
          <cell r="C44">
            <v>0</v>
          </cell>
          <cell r="D44">
            <v>0</v>
          </cell>
        </row>
        <row r="45">
          <cell r="C45">
            <v>79245.72</v>
          </cell>
          <cell r="D45">
            <v>0</v>
          </cell>
        </row>
        <row r="46">
          <cell r="C46">
            <v>279723.51</v>
          </cell>
          <cell r="D46">
            <v>0</v>
          </cell>
        </row>
        <row r="47">
          <cell r="C47">
            <v>117328.16</v>
          </cell>
          <cell r="D47">
            <v>0</v>
          </cell>
        </row>
        <row r="48">
          <cell r="C48">
            <v>297460.15000000002</v>
          </cell>
          <cell r="D48">
            <v>0</v>
          </cell>
        </row>
        <row r="49">
          <cell r="C49">
            <v>130878.11</v>
          </cell>
          <cell r="D49">
            <v>0</v>
          </cell>
        </row>
        <row r="50">
          <cell r="C50">
            <v>40467.129999999997</v>
          </cell>
          <cell r="D50">
            <v>0</v>
          </cell>
        </row>
        <row r="51">
          <cell r="C51">
            <v>67184.45</v>
          </cell>
          <cell r="D51">
            <v>0</v>
          </cell>
        </row>
      </sheetData>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alpha val="89803"/>
          </a:srgbClr>
        </a:solidFill>
        <a:ln w="9525" cap="flat" cmpd="sng" algn="ctr">
          <a:noFill/>
          <a:prstDash val="solid"/>
          <a:round/>
          <a:headEnd type="none" w="med" len="med"/>
          <a:tailEnd type="none" w="med" len="med"/>
        </a:ln>
        <a:effectLst/>
      </a:spPr>
      <a:bodyPr vertOverflow="clip" wrap="square" lIns="180000" tIns="46800" rIns="180000" bIns="46800" upright="1"/>
      <a:lstStyle/>
    </a:spDef>
    <a:lnDef>
      <a:spPr bwMode="auto">
        <a:xfrm>
          <a:off x="0" y="0"/>
          <a:ext cx="1" cy="1"/>
        </a:xfrm>
        <a:custGeom>
          <a:avLst/>
          <a:gdLst/>
          <a:ahLst/>
          <a:cxnLst/>
          <a:rect l="0" t="0" r="0" b="0"/>
          <a:pathLst/>
        </a:custGeom>
        <a:solidFill>
          <a:srgbClr val="C0C0C0">
            <a:alpha val="89803"/>
          </a:srgbClr>
        </a:solidFill>
        <a:ln w="9525" cap="flat" cmpd="sng" algn="ctr">
          <a:noFill/>
          <a:prstDash val="solid"/>
          <a:round/>
          <a:headEnd type="none" w="med" len="med"/>
          <a:tailEnd type="none" w="med" len="med"/>
        </a:ln>
        <a:effectLst/>
      </a:spPr>
      <a:bodyPr vertOverflow="clip" wrap="square" lIns="180000" tIns="46800" rIns="180000" bIns="4680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n.hocking@endeavourenergy.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I43"/>
  <sheetViews>
    <sheetView tabSelected="1" view="pageBreakPreview" zoomScaleNormal="100" zoomScaleSheetLayoutView="100" workbookViewId="0">
      <selection activeCell="C24" sqref="C24:E24"/>
    </sheetView>
  </sheetViews>
  <sheetFormatPr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4.42578125" style="2" customWidth="1"/>
    <col min="8" max="8" width="4.85546875" style="2" customWidth="1"/>
    <col min="9" max="16384" width="9.140625" style="2"/>
  </cols>
  <sheetData>
    <row r="3" spans="1:8" x14ac:dyDescent="0.2">
      <c r="D3" s="406" t="s">
        <v>355</v>
      </c>
    </row>
    <row r="4" spans="1:8" x14ac:dyDescent="0.2">
      <c r="D4" s="407" t="s">
        <v>344</v>
      </c>
    </row>
    <row r="8" spans="1:8" ht="20.25" x14ac:dyDescent="0.3">
      <c r="A8" s="1" t="s">
        <v>73</v>
      </c>
    </row>
    <row r="9" spans="1:8" ht="20.25" x14ac:dyDescent="0.3">
      <c r="A9" s="1" t="s">
        <v>74</v>
      </c>
    </row>
    <row r="11" spans="1:8" x14ac:dyDescent="0.2">
      <c r="A11" s="3" t="s">
        <v>75</v>
      </c>
    </row>
    <row r="12" spans="1:8" ht="13.5" thickBot="1" x14ac:dyDescent="0.25"/>
    <row r="13" spans="1:8" ht="15.75" x14ac:dyDescent="0.2">
      <c r="A13" s="470" t="s">
        <v>76</v>
      </c>
      <c r="B13" s="471"/>
      <c r="C13" s="471"/>
      <c r="D13" s="471"/>
      <c r="E13" s="471"/>
      <c r="F13" s="471"/>
      <c r="G13" s="471"/>
      <c r="H13" s="472"/>
    </row>
    <row r="14" spans="1:8" x14ac:dyDescent="0.2">
      <c r="A14" s="391" t="s">
        <v>325</v>
      </c>
      <c r="B14" s="392"/>
      <c r="C14" s="392"/>
      <c r="D14" s="392"/>
      <c r="E14" s="392"/>
      <c r="F14" s="392"/>
      <c r="G14" s="392"/>
      <c r="H14" s="393"/>
    </row>
    <row r="15" spans="1:8" x14ac:dyDescent="0.2">
      <c r="A15" s="476" t="s">
        <v>324</v>
      </c>
      <c r="B15" s="477"/>
      <c r="C15" s="477"/>
      <c r="D15" s="477"/>
      <c r="E15" s="477"/>
      <c r="F15" s="477"/>
      <c r="G15" s="477"/>
      <c r="H15" s="478"/>
    </row>
    <row r="16" spans="1:8" ht="13.5" thickBot="1" x14ac:dyDescent="0.25">
      <c r="A16" s="473" t="s">
        <v>323</v>
      </c>
      <c r="B16" s="474"/>
      <c r="C16" s="474"/>
      <c r="D16" s="474"/>
      <c r="E16" s="474"/>
      <c r="F16" s="474"/>
      <c r="G16" s="474"/>
      <c r="H16" s="475"/>
    </row>
    <row r="17" spans="1:9" x14ac:dyDescent="0.2">
      <c r="A17" s="468"/>
      <c r="B17" s="469"/>
      <c r="C17" s="469"/>
      <c r="D17" s="469"/>
      <c r="E17" s="469"/>
      <c r="F17" s="469"/>
      <c r="G17" s="469"/>
      <c r="H17" s="469"/>
    </row>
    <row r="18" spans="1:9" x14ac:dyDescent="0.2">
      <c r="A18" s="4" t="s">
        <v>77</v>
      </c>
      <c r="B18" s="5"/>
      <c r="C18" s="5"/>
      <c r="D18" s="6"/>
      <c r="E18" s="6"/>
      <c r="F18" s="6"/>
    </row>
    <row r="19" spans="1:9" x14ac:dyDescent="0.2">
      <c r="A19" s="7" t="s">
        <v>297</v>
      </c>
    </row>
    <row r="21" spans="1:9" x14ac:dyDescent="0.2">
      <c r="I21" s="8"/>
    </row>
    <row r="22" spans="1:9" ht="18" x14ac:dyDescent="0.25">
      <c r="A22" s="9" t="s">
        <v>78</v>
      </c>
      <c r="B22" s="10"/>
      <c r="C22" s="483" t="s">
        <v>119</v>
      </c>
      <c r="D22" s="484"/>
      <c r="E22" s="484"/>
    </row>
    <row r="23" spans="1:9" ht="18" x14ac:dyDescent="0.25">
      <c r="A23" s="11"/>
      <c r="B23" s="11"/>
    </row>
    <row r="24" spans="1:9" ht="18" x14ac:dyDescent="0.25">
      <c r="A24" s="9" t="s">
        <v>79</v>
      </c>
      <c r="B24" s="10"/>
      <c r="C24" s="483" t="s">
        <v>435</v>
      </c>
      <c r="D24" s="484"/>
      <c r="E24" s="484"/>
    </row>
    <row r="25" spans="1:9" ht="18" x14ac:dyDescent="0.25">
      <c r="A25" s="11"/>
      <c r="B25" s="11"/>
      <c r="C25" s="485"/>
      <c r="D25" s="486"/>
      <c r="E25" s="486"/>
    </row>
    <row r="26" spans="1:9" ht="18" x14ac:dyDescent="0.25">
      <c r="A26" s="12" t="s">
        <v>80</v>
      </c>
      <c r="B26" s="13"/>
      <c r="C26" s="487" t="s">
        <v>326</v>
      </c>
      <c r="D26" s="488"/>
      <c r="E26" s="489"/>
    </row>
    <row r="29" spans="1:9" ht="13.5" thickBot="1" x14ac:dyDescent="0.25"/>
    <row r="30" spans="1:9" x14ac:dyDescent="0.2">
      <c r="A30" s="38"/>
      <c r="B30" s="39"/>
      <c r="C30" s="39"/>
      <c r="D30" s="39"/>
      <c r="E30" s="40"/>
      <c r="F30" s="40"/>
      <c r="G30" s="41"/>
    </row>
    <row r="31" spans="1:9" x14ac:dyDescent="0.2">
      <c r="A31" s="42" t="s">
        <v>81</v>
      </c>
      <c r="B31" s="479" t="s">
        <v>82</v>
      </c>
      <c r="C31" s="480"/>
      <c r="D31" s="481" t="s">
        <v>430</v>
      </c>
      <c r="E31" s="482"/>
      <c r="F31" s="482"/>
      <c r="G31" s="44"/>
    </row>
    <row r="32" spans="1:9" x14ac:dyDescent="0.2">
      <c r="A32" s="42"/>
      <c r="B32" s="479" t="s">
        <v>83</v>
      </c>
      <c r="C32" s="480"/>
      <c r="D32" s="481" t="s">
        <v>431</v>
      </c>
      <c r="E32" s="482"/>
      <c r="F32" s="482"/>
      <c r="G32" s="44"/>
    </row>
    <row r="33" spans="1:7" x14ac:dyDescent="0.2">
      <c r="A33" s="42"/>
      <c r="B33" s="45"/>
      <c r="C33" s="43" t="s">
        <v>84</v>
      </c>
      <c r="D33" s="467" t="s">
        <v>432</v>
      </c>
      <c r="E33" s="43" t="s">
        <v>85</v>
      </c>
      <c r="F33" s="466">
        <v>2148</v>
      </c>
      <c r="G33" s="47"/>
    </row>
    <row r="34" spans="1:7" x14ac:dyDescent="0.2">
      <c r="A34" s="42"/>
      <c r="B34" s="45"/>
      <c r="C34" s="45"/>
      <c r="D34" s="45"/>
      <c r="E34" s="46"/>
      <c r="F34" s="45"/>
      <c r="G34" s="48"/>
    </row>
    <row r="35" spans="1:7" x14ac:dyDescent="0.2">
      <c r="A35" s="42" t="s">
        <v>86</v>
      </c>
      <c r="B35" s="479" t="s">
        <v>82</v>
      </c>
      <c r="C35" s="480"/>
      <c r="D35" s="490" t="s">
        <v>433</v>
      </c>
      <c r="E35" s="490"/>
      <c r="F35" s="490"/>
      <c r="G35" s="49"/>
    </row>
    <row r="36" spans="1:7" x14ac:dyDescent="0.2">
      <c r="A36" s="42"/>
      <c r="B36" s="479" t="s">
        <v>83</v>
      </c>
      <c r="C36" s="480"/>
      <c r="D36" s="490" t="s">
        <v>434</v>
      </c>
      <c r="E36" s="490"/>
      <c r="F36" s="490"/>
      <c r="G36" s="49"/>
    </row>
    <row r="37" spans="1:7" x14ac:dyDescent="0.2">
      <c r="A37" s="50"/>
      <c r="B37" s="45"/>
      <c r="C37" s="43" t="s">
        <v>84</v>
      </c>
      <c r="D37" s="467" t="s">
        <v>432</v>
      </c>
      <c r="E37" s="43" t="s">
        <v>85</v>
      </c>
      <c r="F37" s="467">
        <v>1730</v>
      </c>
      <c r="G37" s="47"/>
    </row>
    <row r="38" spans="1:7" ht="13.5" thickBot="1" x14ac:dyDescent="0.25">
      <c r="A38" s="51"/>
      <c r="B38" s="52"/>
      <c r="C38" s="52"/>
      <c r="D38" s="52"/>
      <c r="E38" s="53"/>
      <c r="F38" s="53"/>
      <c r="G38" s="54"/>
    </row>
    <row r="39" spans="1:7" x14ac:dyDescent="0.2">
      <c r="A39" s="38"/>
      <c r="B39" s="39"/>
      <c r="C39" s="39"/>
      <c r="D39" s="39"/>
      <c r="E39" s="40"/>
      <c r="F39" s="40"/>
      <c r="G39" s="41"/>
    </row>
    <row r="40" spans="1:7" x14ac:dyDescent="0.2">
      <c r="A40" s="42" t="s">
        <v>87</v>
      </c>
      <c r="B40" s="481" t="s">
        <v>427</v>
      </c>
      <c r="C40" s="482"/>
      <c r="D40" s="493"/>
      <c r="E40" s="493"/>
      <c r="F40" s="494"/>
      <c r="G40" s="48"/>
    </row>
    <row r="41" spans="1:7" x14ac:dyDescent="0.2">
      <c r="A41" s="42" t="s">
        <v>88</v>
      </c>
      <c r="B41" s="481" t="s">
        <v>428</v>
      </c>
      <c r="C41" s="482"/>
      <c r="D41" s="482"/>
      <c r="E41" s="482"/>
      <c r="F41" s="492"/>
      <c r="G41" s="48"/>
    </row>
    <row r="42" spans="1:7" x14ac:dyDescent="0.2">
      <c r="A42" s="42" t="s">
        <v>89</v>
      </c>
      <c r="B42" s="491" t="s">
        <v>429</v>
      </c>
      <c r="C42" s="482"/>
      <c r="D42" s="482"/>
      <c r="E42" s="482"/>
      <c r="F42" s="492"/>
      <c r="G42" s="48"/>
    </row>
    <row r="43" spans="1:7" ht="13.5" thickBot="1" x14ac:dyDescent="0.25">
      <c r="A43" s="51"/>
      <c r="B43" s="52"/>
      <c r="C43" s="52"/>
      <c r="D43" s="52"/>
      <c r="E43" s="53"/>
      <c r="F43" s="53"/>
      <c r="G43" s="54"/>
    </row>
  </sheetData>
  <mergeCells count="19">
    <mergeCell ref="B32:C32"/>
    <mergeCell ref="D32:F32"/>
    <mergeCell ref="B35:C35"/>
    <mergeCell ref="D35:F35"/>
    <mergeCell ref="B42:F42"/>
    <mergeCell ref="B36:C36"/>
    <mergeCell ref="D36:F36"/>
    <mergeCell ref="B40:F40"/>
    <mergeCell ref="B41:F41"/>
    <mergeCell ref="A17:H17"/>
    <mergeCell ref="A13:H13"/>
    <mergeCell ref="A16:H16"/>
    <mergeCell ref="A15:H15"/>
    <mergeCell ref="B31:C31"/>
    <mergeCell ref="D31:F31"/>
    <mergeCell ref="C22:E22"/>
    <mergeCell ref="C25:E25"/>
    <mergeCell ref="C26:E26"/>
    <mergeCell ref="C24:E24"/>
  </mergeCells>
  <phoneticPr fontId="10" type="noConversion"/>
  <dataValidations count="1">
    <dataValidation type="list" allowBlank="1" showInputMessage="1" showErrorMessage="1" sqref="C26:E26">
      <formula1>"2012-13, 2013-14"</formula1>
    </dataValidation>
  </dataValidations>
  <hyperlinks>
    <hyperlink ref="D4" location="Amendments!A1" display="Click here for details."/>
    <hyperlink ref="B42" r:id="rId1"/>
  </hyperlinks>
  <pageMargins left="0.35433070866141736" right="0.35433070866141736" top="0.59055118110236227" bottom="0.59055118110236227" header="0.51181102362204722" footer="0.11811023622047245"/>
  <pageSetup paperSize="9" scale="98" fitToHeight="100" orientation="portrait" r:id="rId2"/>
  <headerFooter scaleWithDoc="0" alignWithMargins="0">
    <oddFooter>&amp;L&amp;8&amp;D&amp;C&amp;8&amp; Template: &amp;A
&amp;F&amp;R&amp;8&amp;P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view="pageBreakPreview" zoomScaleNormal="100" zoomScaleSheetLayoutView="100" workbookViewId="0">
      <selection activeCell="H25" sqref="H25"/>
    </sheetView>
  </sheetViews>
  <sheetFormatPr defaultRowHeight="23.25" x14ac:dyDescent="0.35"/>
  <cols>
    <col min="1" max="1" width="6.140625" style="14" customWidth="1"/>
    <col min="2" max="2" width="5.7109375" style="14" customWidth="1"/>
    <col min="3" max="5" width="50.7109375" style="14" customWidth="1"/>
    <col min="6" max="6" width="5.7109375" style="14" customWidth="1"/>
    <col min="7" max="7" width="3.7109375" style="14" customWidth="1"/>
    <col min="8" max="13" width="10.7109375" style="14" customWidth="1"/>
    <col min="14" max="14" width="4" style="14" customWidth="1"/>
    <col min="15" max="16384" width="9.140625" style="14"/>
  </cols>
  <sheetData>
    <row r="1" spans="1:15" ht="23.25" customHeight="1" thickBot="1" x14ac:dyDescent="0.4">
      <c r="A1" s="14" t="s">
        <v>90</v>
      </c>
    </row>
    <row r="2" spans="1:15" ht="60" customHeight="1" thickTop="1" x14ac:dyDescent="0.35">
      <c r="B2" s="292"/>
      <c r="C2" s="291"/>
      <c r="D2" s="291"/>
      <c r="E2" s="291"/>
      <c r="F2" s="290"/>
      <c r="G2" s="15"/>
      <c r="H2" s="15"/>
      <c r="I2" s="15"/>
      <c r="J2" s="15"/>
      <c r="K2" s="15"/>
      <c r="L2" s="15"/>
      <c r="M2" s="15"/>
      <c r="N2" s="15"/>
      <c r="O2" s="16"/>
    </row>
    <row r="3" spans="1:15" ht="51.6" customHeight="1" x14ac:dyDescent="0.35">
      <c r="B3" s="287"/>
      <c r="C3" s="495" t="s">
        <v>251</v>
      </c>
      <c r="D3" s="496"/>
      <c r="E3" s="496"/>
      <c r="F3" s="289"/>
      <c r="G3" s="17"/>
      <c r="H3" s="17"/>
      <c r="I3" s="17"/>
      <c r="J3" s="17"/>
      <c r="K3" s="17"/>
      <c r="L3" s="17"/>
      <c r="M3" s="17"/>
      <c r="N3" s="18"/>
      <c r="O3" s="16"/>
    </row>
    <row r="4" spans="1:15" ht="21" customHeight="1" x14ac:dyDescent="0.35">
      <c r="B4" s="287"/>
      <c r="C4" s="497" t="s">
        <v>91</v>
      </c>
      <c r="D4" s="496"/>
      <c r="E4" s="496"/>
      <c r="F4" s="288"/>
      <c r="G4" s="19"/>
      <c r="H4" s="19"/>
      <c r="I4" s="19"/>
      <c r="J4" s="19"/>
      <c r="K4" s="19"/>
      <c r="L4" s="19"/>
      <c r="M4" s="19"/>
      <c r="N4" s="20"/>
      <c r="O4" s="16"/>
    </row>
    <row r="5" spans="1:15" ht="15" customHeight="1" thickBot="1" x14ac:dyDescent="0.4">
      <c r="B5" s="287"/>
      <c r="C5" s="21"/>
      <c r="D5" s="21"/>
      <c r="E5" s="21"/>
      <c r="F5" s="286"/>
      <c r="G5" s="22"/>
      <c r="H5" s="22"/>
      <c r="I5" s="22"/>
      <c r="J5" s="22"/>
      <c r="K5" s="22"/>
      <c r="L5" s="22"/>
      <c r="M5" s="22"/>
      <c r="N5" s="15"/>
      <c r="O5" s="16"/>
    </row>
    <row r="6" spans="1:15" s="23" customFormat="1" ht="15" customHeight="1" x14ac:dyDescent="0.2">
      <c r="B6" s="285"/>
      <c r="C6" s="284"/>
      <c r="D6" s="284"/>
      <c r="E6" s="284"/>
      <c r="F6" s="283"/>
      <c r="G6" s="24"/>
      <c r="H6" s="22"/>
      <c r="I6" s="22"/>
      <c r="J6" s="22"/>
      <c r="K6" s="22"/>
      <c r="L6" s="22"/>
      <c r="M6" s="22"/>
      <c r="N6" s="19"/>
      <c r="O6" s="25"/>
    </row>
    <row r="7" spans="1:15" s="23" customFormat="1" ht="30" customHeight="1" x14ac:dyDescent="0.2">
      <c r="B7" s="282"/>
      <c r="C7" s="342" t="s">
        <v>92</v>
      </c>
      <c r="D7" s="343" t="s">
        <v>301</v>
      </c>
      <c r="E7" s="343" t="s">
        <v>302</v>
      </c>
      <c r="F7" s="281"/>
      <c r="G7" s="24"/>
      <c r="H7" s="22"/>
      <c r="I7" s="22"/>
      <c r="J7" s="22"/>
      <c r="K7" s="22"/>
      <c r="L7" s="22"/>
      <c r="M7" s="22"/>
      <c r="N7" s="19"/>
      <c r="O7" s="25"/>
    </row>
    <row r="8" spans="1:15" s="23" customFormat="1" ht="30" customHeight="1" x14ac:dyDescent="0.2">
      <c r="B8" s="282"/>
      <c r="C8" s="342" t="s">
        <v>250</v>
      </c>
      <c r="D8" s="343" t="s">
        <v>349</v>
      </c>
      <c r="E8" s="343" t="s">
        <v>303</v>
      </c>
      <c r="F8" s="281"/>
      <c r="G8" s="24"/>
      <c r="H8" s="22"/>
      <c r="I8" s="22"/>
      <c r="J8" s="22"/>
      <c r="K8" s="22"/>
      <c r="L8" s="22"/>
      <c r="M8" s="22"/>
      <c r="N8" s="19"/>
      <c r="O8" s="25"/>
    </row>
    <row r="9" spans="1:15" s="23" customFormat="1" ht="30" customHeight="1" x14ac:dyDescent="0.2">
      <c r="B9" s="282"/>
      <c r="C9" s="342" t="s">
        <v>345</v>
      </c>
      <c r="D9" s="343" t="s">
        <v>304</v>
      </c>
      <c r="E9" s="343" t="s">
        <v>305</v>
      </c>
      <c r="F9" s="281"/>
      <c r="G9" s="24"/>
      <c r="H9" s="22"/>
      <c r="I9" s="22"/>
      <c r="J9" s="22"/>
      <c r="K9" s="22"/>
      <c r="L9" s="22"/>
      <c r="M9" s="22"/>
      <c r="N9" s="19"/>
      <c r="O9" s="25"/>
    </row>
    <row r="10" spans="1:15" s="23" customFormat="1" ht="30" customHeight="1" x14ac:dyDescent="0.2">
      <c r="B10" s="282"/>
      <c r="C10" s="342" t="s">
        <v>346</v>
      </c>
      <c r="D10" s="343" t="s">
        <v>350</v>
      </c>
      <c r="E10" s="343" t="s">
        <v>306</v>
      </c>
      <c r="F10" s="281"/>
      <c r="G10" s="24"/>
      <c r="H10" s="22"/>
      <c r="I10" s="22"/>
      <c r="J10" s="22"/>
      <c r="K10" s="22"/>
      <c r="L10" s="22"/>
      <c r="M10" s="22"/>
      <c r="N10" s="19"/>
      <c r="O10" s="25"/>
    </row>
    <row r="11" spans="1:15" s="23" customFormat="1" ht="30" customHeight="1" x14ac:dyDescent="0.2">
      <c r="B11" s="282"/>
      <c r="C11" s="342" t="s">
        <v>347</v>
      </c>
      <c r="D11" s="343" t="s">
        <v>351</v>
      </c>
      <c r="E11" s="343" t="s">
        <v>308</v>
      </c>
      <c r="F11" s="281"/>
      <c r="G11" s="24"/>
      <c r="H11" s="22"/>
      <c r="I11" s="22"/>
      <c r="J11" s="22"/>
      <c r="K11" s="22"/>
      <c r="L11" s="22"/>
      <c r="M11" s="22"/>
      <c r="N11" s="19"/>
      <c r="O11" s="25"/>
    </row>
    <row r="12" spans="1:15" s="23" customFormat="1" ht="30" customHeight="1" x14ac:dyDescent="0.2">
      <c r="B12" s="282"/>
      <c r="C12" s="343" t="s">
        <v>309</v>
      </c>
      <c r="D12" s="343" t="s">
        <v>352</v>
      </c>
      <c r="E12" s="343" t="s">
        <v>310</v>
      </c>
      <c r="F12" s="281"/>
      <c r="G12" s="24"/>
      <c r="H12" s="22"/>
      <c r="I12" s="22"/>
      <c r="J12" s="22"/>
      <c r="K12" s="22"/>
      <c r="L12" s="22"/>
      <c r="M12" s="22"/>
      <c r="N12" s="19"/>
      <c r="O12" s="25"/>
    </row>
    <row r="13" spans="1:15" s="23" customFormat="1" ht="30" customHeight="1" x14ac:dyDescent="0.2">
      <c r="B13" s="282"/>
      <c r="C13" s="343" t="s">
        <v>348</v>
      </c>
      <c r="D13" s="343" t="s">
        <v>353</v>
      </c>
      <c r="E13" s="343" t="s">
        <v>312</v>
      </c>
      <c r="F13" s="281"/>
      <c r="G13" s="24"/>
      <c r="H13" s="22"/>
      <c r="I13" s="22"/>
      <c r="J13" s="22"/>
      <c r="K13" s="22"/>
      <c r="L13" s="22"/>
      <c r="M13" s="22"/>
      <c r="N13" s="19"/>
      <c r="O13" s="25"/>
    </row>
    <row r="14" spans="1:15" s="23" customFormat="1" ht="30" customHeight="1" x14ac:dyDescent="0.2">
      <c r="B14" s="282"/>
      <c r="C14" s="343" t="s">
        <v>313</v>
      </c>
      <c r="D14" s="343" t="s">
        <v>354</v>
      </c>
      <c r="E14" s="343" t="s">
        <v>315</v>
      </c>
      <c r="F14" s="281"/>
      <c r="G14" s="24"/>
      <c r="H14" s="22"/>
      <c r="I14" s="22"/>
      <c r="J14" s="22"/>
      <c r="K14" s="22"/>
      <c r="L14" s="22"/>
      <c r="M14" s="22"/>
      <c r="N14" s="19"/>
      <c r="O14" s="25"/>
    </row>
    <row r="15" spans="1:15" s="23" customFormat="1" ht="15" customHeight="1" thickBot="1" x14ac:dyDescent="0.25">
      <c r="A15" s="22"/>
      <c r="B15" s="280"/>
      <c r="C15" s="279"/>
      <c r="D15" s="279"/>
      <c r="E15" s="279"/>
      <c r="F15" s="278"/>
      <c r="G15" s="24"/>
      <c r="H15" s="22"/>
      <c r="I15" s="22"/>
      <c r="J15" s="22"/>
      <c r="K15" s="22"/>
      <c r="L15" s="22"/>
      <c r="M15" s="22"/>
      <c r="N15" s="19"/>
      <c r="O15" s="25"/>
    </row>
    <row r="16" spans="1:15" ht="24" thickTop="1" x14ac:dyDescent="0.35">
      <c r="A16" s="16"/>
      <c r="B16" s="15"/>
    </row>
    <row r="17" spans="1:2" x14ac:dyDescent="0.35">
      <c r="A17" s="16"/>
      <c r="B17" s="16"/>
    </row>
    <row r="18" spans="1:2" x14ac:dyDescent="0.35">
      <c r="A18" s="16"/>
      <c r="B18" s="16"/>
    </row>
  </sheetData>
  <mergeCells count="2">
    <mergeCell ref="C3:E3"/>
    <mergeCell ref="C4:E4"/>
  </mergeCells>
  <hyperlinks>
    <hyperlink ref="C7" location="Cover!A1" display="Cover sheet"/>
    <hyperlink ref="C8" location="'1. Income'!A1" display="1. Income statement"/>
    <hyperlink ref="C9" location="'2. Balance'!A1" display="2. Balance sheet"/>
    <hyperlink ref="C10" location="'3. Cashflows'!A1" display="3. Cashflows statement"/>
    <hyperlink ref="C11" location="'4. Equity'!A1" display="4. Changes in equity"/>
    <hyperlink ref="C12" location="'5. Capex'!A1" display="5. Capex"/>
    <hyperlink ref="C13" location="'6. Capex overheads'!A1" display="6. Capex overheads"/>
    <hyperlink ref="C14" location="'7. Capex for tax dep''n'!A1" display="7. Capex for tax depreciation"/>
    <hyperlink ref="D7" location="'8. Maintenance'!A1" display="8. Maintenance"/>
    <hyperlink ref="D8" location="'9. Maintenance overheads'!A1" display="9. Maintenance overheads"/>
    <hyperlink ref="D9" location="'10. Operating costs'!A1" display="10. Operating costs"/>
    <hyperlink ref="D10" location="'11. Operating overheads'!A1" display="11. Operating overheads"/>
    <hyperlink ref="D11" location="'12. Cost categories'!A1" display="12. Cost categories"/>
    <hyperlink ref="D12" location="'13. Opex step change'!A1" display="13. Opex step change"/>
    <hyperlink ref="D14" location="'15. Overheads allocation'!A1" display="15. Overheads allocation"/>
    <hyperlink ref="E7" location="'16. Avoided cost payments'!A1" display="16. Avoided cost payments"/>
    <hyperlink ref="E8" location="'17. Altern Ctl &amp; other'!A1" display="17. Alternative control &amp; other"/>
    <hyperlink ref="E9" location="'18. EBSS'!A1" display="18. EBSS"/>
    <hyperlink ref="E10" location="'19. Juris Scheme'!A1" display="19. Jurisdictional scheme"/>
    <hyperlink ref="E11" location="'20a. DMIS -DMIA'!A1" display="20a. DMIS _ DMIA"/>
    <hyperlink ref="E13" location="'21. Self insurance'!A1" display="21. Self insurance"/>
    <hyperlink ref="E14" location="'22. CHAP'!A1" display="22. Change in accounting policy"/>
    <hyperlink ref="D13" location="'14. Provisions'!A1" display="14. Provisions"/>
    <hyperlink ref="E12" location="'20b. DMIS -  D-factor'!A1" display="20b. DMIS _ D-factor"/>
  </hyperlinks>
  <pageMargins left="0.35433070866141736" right="0.35433070866141736" top="0.59055118110236227" bottom="0.59055118110236227" header="0.51181102362204722" footer="0.11811023622047245"/>
  <pageSetup paperSize="9" scale="82" fitToHeight="100" orientation="landscape" r:id="rId1"/>
  <headerFooter scaleWithDoc="0" alignWithMargins="0">
    <oddFooter>&amp;L&amp;8&amp;D&amp;C&amp;8&amp; Template: &amp;A
&amp;F&amp;R&amp;8&amp;P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5"/>
  <sheetViews>
    <sheetView showGridLines="0" view="pageBreakPreview" zoomScale="85" zoomScaleNormal="100" zoomScaleSheetLayoutView="85" workbookViewId="0">
      <selection activeCell="J12" sqref="J12:J35"/>
    </sheetView>
  </sheetViews>
  <sheetFormatPr defaultRowHeight="12.75" x14ac:dyDescent="0.2"/>
  <cols>
    <col min="1" max="1" width="12" style="28" customWidth="1"/>
    <col min="2" max="2" width="16.42578125" style="28" bestFit="1" customWidth="1"/>
    <col min="3" max="3" width="43.42578125" style="28" customWidth="1"/>
    <col min="4" max="10" width="15.7109375" style="28" customWidth="1"/>
    <col min="11" max="16384" width="9.140625" style="28"/>
  </cols>
  <sheetData>
    <row r="1" spans="2:10" ht="20.25" x14ac:dyDescent="0.3">
      <c r="B1" s="26" t="str">
        <f>[4]Cover!C22</f>
        <v>Endeavour Energy</v>
      </c>
      <c r="C1" s="208"/>
      <c r="D1" s="208"/>
      <c r="E1" s="208"/>
      <c r="F1" s="208"/>
      <c r="G1" s="208"/>
      <c r="H1" s="208"/>
    </row>
    <row r="2" spans="2:10" ht="20.25" x14ac:dyDescent="0.3">
      <c r="B2" s="498" t="s">
        <v>93</v>
      </c>
      <c r="C2" s="498"/>
    </row>
    <row r="3" spans="2:10" ht="20.25" x14ac:dyDescent="0.3">
      <c r="B3" s="26" t="str">
        <f>Cover!C26</f>
        <v>2013-14</v>
      </c>
    </row>
    <row r="4" spans="2:10" ht="12.75" customHeight="1" x14ac:dyDescent="0.3">
      <c r="B4" s="26"/>
    </row>
    <row r="5" spans="2:10" ht="66" customHeight="1" x14ac:dyDescent="0.2">
      <c r="B5" s="500" t="s">
        <v>193</v>
      </c>
      <c r="C5" s="501"/>
    </row>
    <row r="6" spans="2:10" ht="12.75" customHeight="1" x14ac:dyDescent="0.3">
      <c r="B6" s="26"/>
    </row>
    <row r="7" spans="2:10" ht="15.75" x14ac:dyDescent="0.2">
      <c r="B7" s="499" t="s">
        <v>192</v>
      </c>
      <c r="C7" s="499"/>
      <c r="D7" s="499"/>
    </row>
    <row r="8" spans="2:10" x14ac:dyDescent="0.2">
      <c r="B8" s="207"/>
      <c r="C8" s="206"/>
      <c r="D8" s="205"/>
      <c r="E8" s="205"/>
      <c r="F8" s="204"/>
      <c r="G8" s="204"/>
      <c r="H8" s="203"/>
    </row>
    <row r="9" spans="2:10" ht="51" customHeight="1" x14ac:dyDescent="0.2">
      <c r="B9" s="31" t="s">
        <v>94</v>
      </c>
      <c r="C9" s="183" t="s">
        <v>95</v>
      </c>
      <c r="D9" s="33" t="s">
        <v>191</v>
      </c>
      <c r="E9" s="33" t="s">
        <v>190</v>
      </c>
      <c r="F9" s="202" t="s">
        <v>189</v>
      </c>
      <c r="G9" s="201" t="s">
        <v>188</v>
      </c>
      <c r="H9" s="197" t="s">
        <v>187</v>
      </c>
      <c r="I9" s="34" t="s">
        <v>186</v>
      </c>
      <c r="J9" s="200" t="s">
        <v>185</v>
      </c>
    </row>
    <row r="10" spans="2:10" ht="30" customHeight="1" x14ac:dyDescent="0.2">
      <c r="B10" s="196"/>
      <c r="C10" s="199"/>
      <c r="D10" s="194"/>
      <c r="E10" s="194"/>
      <c r="F10" s="194"/>
      <c r="G10" s="198"/>
      <c r="H10" s="197" t="s">
        <v>96</v>
      </c>
      <c r="I10" s="194"/>
      <c r="J10" s="194"/>
    </row>
    <row r="11" spans="2:10" x14ac:dyDescent="0.2">
      <c r="B11" s="196"/>
      <c r="C11" s="195"/>
      <c r="D11" s="194" t="s">
        <v>97</v>
      </c>
      <c r="E11" s="194" t="s">
        <v>97</v>
      </c>
      <c r="F11" s="194" t="s">
        <v>97</v>
      </c>
      <c r="G11" s="194" t="s">
        <v>97</v>
      </c>
      <c r="H11" s="194" t="s">
        <v>97</v>
      </c>
      <c r="I11" s="194" t="s">
        <v>97</v>
      </c>
      <c r="J11" s="194" t="s">
        <v>97</v>
      </c>
    </row>
    <row r="12" spans="2:10" x14ac:dyDescent="0.2">
      <c r="B12" s="186"/>
      <c r="C12" s="190" t="s">
        <v>184</v>
      </c>
      <c r="D12" s="444"/>
      <c r="E12" s="444"/>
      <c r="F12" s="187">
        <v>996451.54155724891</v>
      </c>
      <c r="G12" s="187">
        <v>996451.54155724891</v>
      </c>
      <c r="H12" s="187">
        <v>0</v>
      </c>
      <c r="I12" s="167"/>
      <c r="J12" s="444"/>
    </row>
    <row r="13" spans="2:10" x14ac:dyDescent="0.2">
      <c r="B13" s="186"/>
      <c r="C13" s="192" t="s">
        <v>183</v>
      </c>
      <c r="D13" s="444"/>
      <c r="E13" s="444"/>
      <c r="F13" s="187">
        <v>185027.50443275107</v>
      </c>
      <c r="G13" s="187">
        <v>185027.50443275107</v>
      </c>
      <c r="H13" s="187">
        <v>0</v>
      </c>
      <c r="I13" s="167"/>
      <c r="J13" s="444"/>
    </row>
    <row r="14" spans="2:10" x14ac:dyDescent="0.2">
      <c r="B14" s="186"/>
      <c r="C14" s="191" t="s">
        <v>182</v>
      </c>
      <c r="D14" s="444"/>
      <c r="E14" s="444"/>
      <c r="F14" s="187">
        <v>0</v>
      </c>
      <c r="G14" s="187">
        <v>0</v>
      </c>
      <c r="H14" s="187">
        <v>0</v>
      </c>
      <c r="I14" s="167"/>
      <c r="J14" s="444"/>
    </row>
    <row r="15" spans="2:10" x14ac:dyDescent="0.2">
      <c r="B15" s="186"/>
      <c r="C15" s="190" t="s">
        <v>181</v>
      </c>
      <c r="D15" s="444"/>
      <c r="E15" s="444"/>
      <c r="F15" s="187">
        <v>0</v>
      </c>
      <c r="G15" s="187">
        <v>0</v>
      </c>
      <c r="H15" s="187">
        <v>0</v>
      </c>
      <c r="I15" s="167"/>
      <c r="J15" s="444"/>
    </row>
    <row r="16" spans="2:10" x14ac:dyDescent="0.2">
      <c r="B16" s="186"/>
      <c r="C16" s="190" t="s">
        <v>180</v>
      </c>
      <c r="D16" s="444"/>
      <c r="E16" s="444"/>
      <c r="F16" s="187">
        <v>91862.540095034987</v>
      </c>
      <c r="G16" s="187">
        <v>84128.27006200976</v>
      </c>
      <c r="H16" s="187">
        <v>7734.2700330252301</v>
      </c>
      <c r="I16" s="167"/>
      <c r="J16" s="444"/>
    </row>
    <row r="17" spans="2:10" x14ac:dyDescent="0.2">
      <c r="B17" s="186"/>
      <c r="C17" s="190" t="s">
        <v>179</v>
      </c>
      <c r="D17" s="444"/>
      <c r="E17" s="444"/>
      <c r="F17" s="187">
        <v>96.387119999999996</v>
      </c>
      <c r="G17" s="187">
        <v>96.387119999999996</v>
      </c>
      <c r="H17" s="187">
        <v>0</v>
      </c>
      <c r="I17" s="167"/>
      <c r="J17" s="444"/>
    </row>
    <row r="18" spans="2:10" s="318" customFormat="1" x14ac:dyDescent="0.2">
      <c r="B18" s="186"/>
      <c r="C18" s="190" t="s">
        <v>411</v>
      </c>
      <c r="D18" s="444"/>
      <c r="E18" s="444"/>
      <c r="F18" s="187">
        <v>92886.765729999999</v>
      </c>
      <c r="G18" s="187">
        <v>92886.765729999999</v>
      </c>
      <c r="H18" s="187">
        <v>0</v>
      </c>
      <c r="I18" s="167"/>
      <c r="J18" s="444"/>
    </row>
    <row r="19" spans="2:10" s="318" customFormat="1" x14ac:dyDescent="0.2">
      <c r="B19" s="186"/>
      <c r="C19" s="190" t="s">
        <v>412</v>
      </c>
      <c r="D19" s="444"/>
      <c r="E19" s="444"/>
      <c r="F19" s="187">
        <v>54364.415520000002</v>
      </c>
      <c r="G19" s="187">
        <v>54364.415520000002</v>
      </c>
      <c r="H19" s="187">
        <v>0</v>
      </c>
      <c r="I19" s="167"/>
      <c r="J19" s="444"/>
    </row>
    <row r="20" spans="2:10" x14ac:dyDescent="0.2">
      <c r="B20" s="186"/>
      <c r="C20" s="190" t="s">
        <v>178</v>
      </c>
      <c r="D20" s="444"/>
      <c r="E20" s="444"/>
      <c r="F20" s="187">
        <v>33943.393646069264</v>
      </c>
      <c r="G20" s="187">
        <v>13447.170644111491</v>
      </c>
      <c r="H20" s="187">
        <v>20496.223001957773</v>
      </c>
      <c r="I20" s="167"/>
      <c r="J20" s="444"/>
    </row>
    <row r="21" spans="2:10" x14ac:dyDescent="0.2">
      <c r="B21" s="193"/>
      <c r="C21" s="185" t="s">
        <v>177</v>
      </c>
      <c r="D21" s="445"/>
      <c r="E21" s="445"/>
      <c r="F21" s="184">
        <f t="shared" ref="F21:I21" si="0">SUM(F12:F20)</f>
        <v>1454632.5481011046</v>
      </c>
      <c r="G21" s="184">
        <f t="shared" si="0"/>
        <v>1426402.0550661215</v>
      </c>
      <c r="H21" s="184">
        <f t="shared" si="0"/>
        <v>28230.493034983003</v>
      </c>
      <c r="I21" s="184">
        <f t="shared" si="0"/>
        <v>0</v>
      </c>
      <c r="J21" s="445"/>
    </row>
    <row r="22" spans="2:10" x14ac:dyDescent="0.2">
      <c r="B22" s="186"/>
      <c r="C22" s="192" t="s">
        <v>176</v>
      </c>
      <c r="D22" s="444"/>
      <c r="E22" s="444"/>
      <c r="F22" s="187">
        <v>194088.40534</v>
      </c>
      <c r="G22" s="187">
        <v>194088.40534</v>
      </c>
      <c r="H22" s="187">
        <v>0</v>
      </c>
      <c r="I22" s="167"/>
      <c r="J22" s="444"/>
    </row>
    <row r="23" spans="2:10" x14ac:dyDescent="0.2">
      <c r="B23" s="186"/>
      <c r="C23" s="191" t="s">
        <v>175</v>
      </c>
      <c r="D23" s="444"/>
      <c r="E23" s="444"/>
      <c r="F23" s="187">
        <v>0</v>
      </c>
      <c r="G23" s="187">
        <v>0</v>
      </c>
      <c r="H23" s="187">
        <v>0</v>
      </c>
      <c r="I23" s="167"/>
      <c r="J23" s="444"/>
    </row>
    <row r="24" spans="2:10" s="318" customFormat="1" x14ac:dyDescent="0.2">
      <c r="B24" s="186"/>
      <c r="C24" s="191" t="s">
        <v>404</v>
      </c>
      <c r="D24" s="444"/>
      <c r="E24" s="444"/>
      <c r="F24" s="187">
        <v>94431.525659999999</v>
      </c>
      <c r="G24" s="187">
        <v>94431.525659999999</v>
      </c>
      <c r="H24" s="187">
        <v>0</v>
      </c>
      <c r="I24" s="167"/>
      <c r="J24" s="444"/>
    </row>
    <row r="25" spans="2:10" s="318" customFormat="1" x14ac:dyDescent="0.2">
      <c r="B25" s="186"/>
      <c r="C25" s="191" t="s">
        <v>403</v>
      </c>
      <c r="D25" s="444"/>
      <c r="E25" s="444"/>
      <c r="F25" s="187">
        <v>54362.09939000001</v>
      </c>
      <c r="G25" s="187">
        <v>54362.09939000001</v>
      </c>
      <c r="H25" s="187">
        <v>0</v>
      </c>
      <c r="I25" s="167"/>
      <c r="J25" s="444"/>
    </row>
    <row r="26" spans="2:10" x14ac:dyDescent="0.2">
      <c r="B26" s="186"/>
      <c r="C26" s="191" t="s">
        <v>174</v>
      </c>
      <c r="D26" s="444"/>
      <c r="E26" s="444"/>
      <c r="F26" s="187">
        <v>214812.98677493719</v>
      </c>
      <c r="G26" s="187">
        <v>214812.98677493719</v>
      </c>
      <c r="H26" s="187">
        <v>0</v>
      </c>
      <c r="I26" s="167"/>
      <c r="J26" s="444"/>
    </row>
    <row r="27" spans="2:10" x14ac:dyDescent="0.2">
      <c r="B27" s="186"/>
      <c r="C27" s="190" t="s">
        <v>173</v>
      </c>
      <c r="D27" s="444"/>
      <c r="E27" s="444"/>
      <c r="F27" s="187">
        <v>39298.153379057818</v>
      </c>
      <c r="G27" s="187">
        <v>39298.153379057818</v>
      </c>
      <c r="H27" s="187">
        <v>0</v>
      </c>
      <c r="I27" s="167"/>
      <c r="J27" s="444"/>
    </row>
    <row r="28" spans="2:10" x14ac:dyDescent="0.2">
      <c r="B28" s="186"/>
      <c r="C28" s="189" t="s">
        <v>172</v>
      </c>
      <c r="D28" s="444"/>
      <c r="E28" s="444"/>
      <c r="F28" s="187">
        <v>191606.35676402011</v>
      </c>
      <c r="G28" s="187">
        <v>184003.18122083103</v>
      </c>
      <c r="H28" s="187">
        <v>7603.1755431890706</v>
      </c>
      <c r="I28" s="167"/>
      <c r="J28" s="444"/>
    </row>
    <row r="29" spans="2:10" x14ac:dyDescent="0.2">
      <c r="B29" s="186"/>
      <c r="C29" s="190" t="s">
        <v>171</v>
      </c>
      <c r="D29" s="444"/>
      <c r="E29" s="444"/>
      <c r="F29" s="187">
        <v>202766.77309</v>
      </c>
      <c r="G29" s="187">
        <v>202766.77309</v>
      </c>
      <c r="H29" s="187">
        <v>0</v>
      </c>
      <c r="I29" s="167"/>
      <c r="J29" s="444"/>
    </row>
    <row r="30" spans="2:10" x14ac:dyDescent="0.2">
      <c r="B30" s="186"/>
      <c r="C30" s="190" t="s">
        <v>170</v>
      </c>
      <c r="D30" s="444"/>
      <c r="E30" s="444"/>
      <c r="F30" s="187">
        <v>1202.1689204334616</v>
      </c>
      <c r="G30" s="187">
        <v>1189.5184938075308</v>
      </c>
      <c r="H30" s="187">
        <v>12.650426625930745</v>
      </c>
      <c r="I30" s="167"/>
      <c r="J30" s="444"/>
    </row>
    <row r="31" spans="2:10" x14ac:dyDescent="0.2">
      <c r="B31" s="186"/>
      <c r="C31" s="190" t="s">
        <v>169</v>
      </c>
      <c r="D31" s="444"/>
      <c r="E31" s="444"/>
      <c r="F31" s="187">
        <v>0</v>
      </c>
      <c r="G31" s="187">
        <v>0</v>
      </c>
      <c r="H31" s="187">
        <v>0</v>
      </c>
      <c r="I31" s="167"/>
      <c r="J31" s="444"/>
    </row>
    <row r="32" spans="2:10" x14ac:dyDescent="0.2">
      <c r="B32" s="186"/>
      <c r="C32" s="189" t="s">
        <v>168</v>
      </c>
      <c r="D32" s="444"/>
      <c r="E32" s="444"/>
      <c r="F32" s="187">
        <v>65087.932517824549</v>
      </c>
      <c r="G32" s="187">
        <v>53311.975256844235</v>
      </c>
      <c r="H32" s="187">
        <v>11775.957260980314</v>
      </c>
      <c r="I32" s="167"/>
      <c r="J32" s="444"/>
    </row>
    <row r="33" spans="2:10" x14ac:dyDescent="0.2">
      <c r="B33" s="186"/>
      <c r="C33" s="185" t="s">
        <v>167</v>
      </c>
      <c r="D33" s="444"/>
      <c r="E33" s="444"/>
      <c r="F33" s="167">
        <f t="shared" ref="F33:I33" si="1">F21-SUM(F22:F32)</f>
        <v>396976.1462648313</v>
      </c>
      <c r="G33" s="167">
        <f t="shared" si="1"/>
        <v>388137.43646064377</v>
      </c>
      <c r="H33" s="167">
        <f t="shared" si="1"/>
        <v>8838.7098041876889</v>
      </c>
      <c r="I33" s="167">
        <f t="shared" si="1"/>
        <v>0</v>
      </c>
      <c r="J33" s="444"/>
    </row>
    <row r="34" spans="2:10" x14ac:dyDescent="0.2">
      <c r="B34" s="186"/>
      <c r="C34" s="188" t="s">
        <v>166</v>
      </c>
      <c r="D34" s="444"/>
      <c r="E34" s="444"/>
      <c r="F34" s="187">
        <v>80770.797368344662</v>
      </c>
      <c r="G34" s="187">
        <v>78972.428258994245</v>
      </c>
      <c r="H34" s="187">
        <v>1798.3691093504153</v>
      </c>
      <c r="I34" s="167"/>
      <c r="J34" s="444"/>
    </row>
    <row r="35" spans="2:10" x14ac:dyDescent="0.2">
      <c r="B35" s="186"/>
      <c r="C35" s="185" t="s">
        <v>165</v>
      </c>
      <c r="D35" s="445"/>
      <c r="E35" s="445"/>
      <c r="F35" s="184">
        <f t="shared" ref="F35:I35" si="2">F33-F34</f>
        <v>316205.34889648663</v>
      </c>
      <c r="G35" s="184">
        <f t="shared" si="2"/>
        <v>309165.00820164953</v>
      </c>
      <c r="H35" s="184">
        <f t="shared" si="2"/>
        <v>7040.340694837274</v>
      </c>
      <c r="I35" s="184">
        <f t="shared" si="2"/>
        <v>0</v>
      </c>
      <c r="J35" s="445"/>
    </row>
  </sheetData>
  <mergeCells count="3">
    <mergeCell ref="B2:C2"/>
    <mergeCell ref="B7:D7"/>
    <mergeCell ref="B5:C5"/>
  </mergeCells>
  <pageMargins left="0.35433070866141736" right="0.35433070866141736" top="0.59055118110236227" bottom="0.59055118110236227" header="0.51181102362204722" footer="0.11811023622047245"/>
  <pageSetup paperSize="9" scale="84" fitToHeight="100" orientation="landscape" r:id="rId1"/>
  <headerFooter scaleWithDoc="0" alignWithMargins="0">
    <oddFooter>&amp;L&amp;8&amp;D&amp;C&amp;8&amp; Template: &amp;A
&amp;F&amp;R&amp;8&amp;P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2"/>
  <sheetViews>
    <sheetView showGridLines="0" view="pageBreakPreview" topLeftCell="A34" zoomScaleNormal="100" zoomScaleSheetLayoutView="100" workbookViewId="0">
      <selection activeCell="D65" sqref="D65"/>
    </sheetView>
  </sheetViews>
  <sheetFormatPr defaultRowHeight="12.75" x14ac:dyDescent="0.2"/>
  <cols>
    <col min="1" max="1" width="10.85546875" style="305" customWidth="1"/>
    <col min="2" max="2" width="46.42578125" style="305" customWidth="1"/>
    <col min="3" max="7" width="15.7109375" style="305" customWidth="1"/>
    <col min="8" max="16" width="9.140625" style="305"/>
    <col min="17" max="17" width="3.140625" style="305" customWidth="1"/>
    <col min="18" max="16384" width="9.140625" style="305"/>
  </cols>
  <sheetData>
    <row r="1" spans="2:5" ht="20.25" x14ac:dyDescent="0.3">
      <c r="B1" s="317" t="str">
        <f>[5]Cover!C22</f>
        <v>Endeavour Energy</v>
      </c>
    </row>
    <row r="2" spans="2:5" ht="20.25" x14ac:dyDescent="0.3">
      <c r="B2" s="505" t="s">
        <v>356</v>
      </c>
      <c r="C2" s="506"/>
    </row>
    <row r="3" spans="2:5" ht="20.25" x14ac:dyDescent="0.3">
      <c r="B3" s="317" t="str">
        <f>Cover!C26</f>
        <v>2013-14</v>
      </c>
    </row>
    <row r="5" spans="2:5" ht="51.75" customHeight="1" x14ac:dyDescent="0.2">
      <c r="B5" s="515" t="s">
        <v>296</v>
      </c>
      <c r="C5" s="516"/>
    </row>
    <row r="7" spans="2:5" ht="15.75" x14ac:dyDescent="0.25">
      <c r="B7" s="336" t="s">
        <v>295</v>
      </c>
    </row>
    <row r="8" spans="2:5" x14ac:dyDescent="0.2">
      <c r="B8" s="340"/>
    </row>
    <row r="9" spans="2:5" x14ac:dyDescent="0.2">
      <c r="B9" s="153"/>
      <c r="C9" s="331" t="s">
        <v>205</v>
      </c>
      <c r="D9" s="331" t="s">
        <v>283</v>
      </c>
      <c r="E9" s="331" t="s">
        <v>207</v>
      </c>
    </row>
    <row r="10" spans="2:5" x14ac:dyDescent="0.2">
      <c r="B10" s="334" t="s">
        <v>277</v>
      </c>
      <c r="C10" s="153" t="s">
        <v>97</v>
      </c>
      <c r="D10" s="153" t="s">
        <v>97</v>
      </c>
      <c r="E10" s="339"/>
    </row>
    <row r="11" spans="2:5" x14ac:dyDescent="0.2">
      <c r="B11" s="333" t="s">
        <v>290</v>
      </c>
      <c r="C11" s="225">
        <v>185869.29232421101</v>
      </c>
      <c r="D11" s="225">
        <v>228258.5889864802</v>
      </c>
      <c r="E11" s="329">
        <f t="shared" ref="E11:E16" si="0">(D11-C11)/C11</f>
        <v>0.22805970869211531</v>
      </c>
    </row>
    <row r="12" spans="2:5" x14ac:dyDescent="0.2">
      <c r="B12" s="333" t="s">
        <v>289</v>
      </c>
      <c r="C12" s="225">
        <v>258834.46992694782</v>
      </c>
      <c r="D12" s="225">
        <v>228981.95025515923</v>
      </c>
      <c r="E12" s="329">
        <f t="shared" si="0"/>
        <v>-0.1153344053449064</v>
      </c>
    </row>
    <row r="13" spans="2:5" x14ac:dyDescent="0.2">
      <c r="B13" s="333" t="s">
        <v>288</v>
      </c>
      <c r="C13" s="225">
        <v>14879.473326371832</v>
      </c>
      <c r="D13" s="225">
        <v>11916.906416486436</v>
      </c>
      <c r="E13" s="329">
        <f t="shared" si="0"/>
        <v>-0.19910428581061745</v>
      </c>
    </row>
    <row r="14" spans="2:5" x14ac:dyDescent="0.2">
      <c r="B14" s="333" t="s">
        <v>287</v>
      </c>
      <c r="C14" s="225">
        <v>23782.868435282304</v>
      </c>
      <c r="D14" s="225">
        <v>7647.3506463181384</v>
      </c>
      <c r="E14" s="329">
        <f t="shared" si="0"/>
        <v>-0.67845129080505873</v>
      </c>
    </row>
    <row r="15" spans="2:5" x14ac:dyDescent="0.2">
      <c r="B15" s="333" t="s">
        <v>99</v>
      </c>
      <c r="C15" s="225">
        <v>2530.0923867321599</v>
      </c>
      <c r="D15" s="225">
        <v>992.9222755051585</v>
      </c>
      <c r="E15" s="329">
        <f t="shared" si="0"/>
        <v>-0.60755493328541799</v>
      </c>
    </row>
    <row r="16" spans="2:5" x14ac:dyDescent="0.2">
      <c r="B16" s="337" t="s">
        <v>294</v>
      </c>
      <c r="C16" s="184">
        <f>SUM(C11:C15)</f>
        <v>485896.19639954512</v>
      </c>
      <c r="D16" s="184">
        <f>SUM(D11:D15)</f>
        <v>477797.71857994911</v>
      </c>
      <c r="E16" s="329">
        <f t="shared" si="0"/>
        <v>-1.6667094493855131E-2</v>
      </c>
    </row>
    <row r="17" spans="2:6" x14ac:dyDescent="0.2">
      <c r="B17" s="334" t="s">
        <v>266</v>
      </c>
      <c r="C17" s="339"/>
      <c r="D17" s="339"/>
      <c r="E17" s="338"/>
    </row>
    <row r="18" spans="2:6" x14ac:dyDescent="0.2">
      <c r="B18" s="333" t="s">
        <v>293</v>
      </c>
      <c r="C18" s="225">
        <v>66302.16189227927</v>
      </c>
      <c r="D18" s="225">
        <v>42369.86100798539</v>
      </c>
      <c r="E18" s="329">
        <f>(D18-C18)/C18</f>
        <v>-0.36095807740291408</v>
      </c>
    </row>
    <row r="19" spans="2:6" x14ac:dyDescent="0.2">
      <c r="B19" s="337" t="s">
        <v>292</v>
      </c>
      <c r="C19" s="184">
        <f>SUM(C16:C18)</f>
        <v>552198.35829182435</v>
      </c>
      <c r="D19" s="184">
        <f>SUM(D16:D18)</f>
        <v>520167.57958793448</v>
      </c>
      <c r="E19" s="329">
        <f>(D19-C19)/C19</f>
        <v>-5.8005928889347268E-2</v>
      </c>
    </row>
    <row r="21" spans="2:6" ht="15.75" x14ac:dyDescent="0.25">
      <c r="B21" s="336" t="s">
        <v>291</v>
      </c>
    </row>
    <row r="22" spans="2:6" ht="15.75" x14ac:dyDescent="0.25">
      <c r="B22" s="336"/>
    </row>
    <row r="23" spans="2:6" x14ac:dyDescent="0.2">
      <c r="B23" s="507" t="s">
        <v>216</v>
      </c>
      <c r="C23" s="508"/>
    </row>
    <row r="25" spans="2:6" x14ac:dyDescent="0.2">
      <c r="B25" s="335"/>
      <c r="C25" s="509" t="s">
        <v>218</v>
      </c>
      <c r="D25" s="510"/>
      <c r="E25" s="510"/>
      <c r="F25" s="511"/>
    </row>
    <row r="26" spans="2:6" x14ac:dyDescent="0.2">
      <c r="B26" s="334" t="s">
        <v>277</v>
      </c>
      <c r="C26" s="509"/>
      <c r="D26" s="510"/>
      <c r="E26" s="510"/>
      <c r="F26" s="511"/>
    </row>
    <row r="27" spans="2:6" ht="119.25" customHeight="1" x14ac:dyDescent="0.2">
      <c r="B27" s="333" t="s">
        <v>290</v>
      </c>
      <c r="C27" s="512" t="s">
        <v>405</v>
      </c>
      <c r="D27" s="513"/>
      <c r="E27" s="513"/>
      <c r="F27" s="514"/>
    </row>
    <row r="28" spans="2:6" ht="98.25" customHeight="1" x14ac:dyDescent="0.2">
      <c r="B28" s="333" t="s">
        <v>289</v>
      </c>
      <c r="C28" s="512" t="s">
        <v>406</v>
      </c>
      <c r="D28" s="513"/>
      <c r="E28" s="513"/>
      <c r="F28" s="514"/>
    </row>
    <row r="29" spans="2:6" ht="31.5" customHeight="1" x14ac:dyDescent="0.2">
      <c r="B29" s="333" t="s">
        <v>288</v>
      </c>
      <c r="C29" s="512" t="s">
        <v>419</v>
      </c>
      <c r="D29" s="513"/>
      <c r="E29" s="513"/>
      <c r="F29" s="514"/>
    </row>
    <row r="30" spans="2:6" ht="28.5" customHeight="1" x14ac:dyDescent="0.2">
      <c r="B30" s="333" t="s">
        <v>287</v>
      </c>
      <c r="C30" s="512" t="s">
        <v>420</v>
      </c>
      <c r="D30" s="513"/>
      <c r="E30" s="513"/>
      <c r="F30" s="514"/>
    </row>
    <row r="31" spans="2:6" ht="19.5" customHeight="1" x14ac:dyDescent="0.2">
      <c r="B31" s="333" t="s">
        <v>99</v>
      </c>
      <c r="C31" s="512" t="s">
        <v>421</v>
      </c>
      <c r="D31" s="513"/>
      <c r="E31" s="513"/>
      <c r="F31" s="514"/>
    </row>
    <row r="32" spans="2:6" x14ac:dyDescent="0.2">
      <c r="B32" s="383" t="s">
        <v>266</v>
      </c>
      <c r="C32" s="509"/>
      <c r="D32" s="510"/>
      <c r="E32" s="510"/>
      <c r="F32" s="511"/>
    </row>
    <row r="33" spans="2:6" ht="138" customHeight="1" x14ac:dyDescent="0.2">
      <c r="B33" s="333" t="s">
        <v>266</v>
      </c>
      <c r="C33" s="517" t="s">
        <v>422</v>
      </c>
      <c r="D33" s="518"/>
      <c r="E33" s="518"/>
      <c r="F33" s="519"/>
    </row>
    <row r="35" spans="2:6" ht="15.75" x14ac:dyDescent="0.25">
      <c r="B35" s="212" t="s">
        <v>286</v>
      </c>
    </row>
    <row r="37" spans="2:6" x14ac:dyDescent="0.2">
      <c r="B37" s="153"/>
      <c r="C37" s="326" t="s">
        <v>205</v>
      </c>
      <c r="D37" s="326" t="s">
        <v>206</v>
      </c>
      <c r="E37" s="326" t="s">
        <v>207</v>
      </c>
    </row>
    <row r="38" spans="2:6" x14ac:dyDescent="0.2">
      <c r="B38" s="334" t="s">
        <v>277</v>
      </c>
      <c r="C38" s="153" t="s">
        <v>97</v>
      </c>
      <c r="D38" s="153" t="s">
        <v>97</v>
      </c>
      <c r="E38" s="332" t="s">
        <v>285</v>
      </c>
    </row>
    <row r="39" spans="2:6" x14ac:dyDescent="0.2">
      <c r="B39" s="325" t="s">
        <v>276</v>
      </c>
      <c r="C39" s="225">
        <v>43099.311132235838</v>
      </c>
      <c r="D39" s="225">
        <v>66405.631500287229</v>
      </c>
      <c r="E39" s="329">
        <f t="shared" ref="E39:E49" si="1">(D39-C39)/C39</f>
        <v>0.54075853547969088</v>
      </c>
    </row>
    <row r="40" spans="2:6" x14ac:dyDescent="0.2">
      <c r="B40" s="325" t="s">
        <v>275</v>
      </c>
      <c r="C40" s="225">
        <v>134147.73515850669</v>
      </c>
      <c r="D40" s="225">
        <v>119043.26164184854</v>
      </c>
      <c r="E40" s="329">
        <f t="shared" si="1"/>
        <v>-0.11259581459806953</v>
      </c>
    </row>
    <row r="41" spans="2:6" x14ac:dyDescent="0.2">
      <c r="B41" s="325" t="s">
        <v>274</v>
      </c>
      <c r="C41" s="225">
        <v>236223.87176147633</v>
      </c>
      <c r="D41" s="225">
        <v>212362.73081532796</v>
      </c>
      <c r="E41" s="329">
        <f t="shared" si="1"/>
        <v>-0.10101070974842803</v>
      </c>
    </row>
    <row r="42" spans="2:6" x14ac:dyDescent="0.2">
      <c r="B42" s="325" t="s">
        <v>273</v>
      </c>
      <c r="C42" s="225">
        <v>28332.729013646771</v>
      </c>
      <c r="D42" s="225">
        <v>25723.247961480793</v>
      </c>
      <c r="E42" s="329">
        <f t="shared" si="1"/>
        <v>-9.2101295675015737E-2</v>
      </c>
    </row>
    <row r="43" spans="2:6" x14ac:dyDescent="0.2">
      <c r="B43" s="325" t="s">
        <v>272</v>
      </c>
      <c r="C43" s="225">
        <v>25560.199173848174</v>
      </c>
      <c r="D43" s="225">
        <v>44327.206835273864</v>
      </c>
      <c r="E43" s="329">
        <f t="shared" si="1"/>
        <v>0.73422775518224781</v>
      </c>
    </row>
    <row r="44" spans="2:6" x14ac:dyDescent="0.2">
      <c r="B44" s="325" t="s">
        <v>271</v>
      </c>
      <c r="C44" s="225">
        <v>12818.893873912293</v>
      </c>
      <c r="D44" s="225">
        <v>4525.1468228457879</v>
      </c>
      <c r="E44" s="329">
        <f t="shared" si="1"/>
        <v>-0.64699397098099809</v>
      </c>
    </row>
    <row r="45" spans="2:6" x14ac:dyDescent="0.2">
      <c r="B45" s="325" t="s">
        <v>270</v>
      </c>
      <c r="C45" s="225">
        <v>2706.37403017216</v>
      </c>
      <c r="D45" s="225">
        <v>4418.56245346377</v>
      </c>
      <c r="E45" s="329">
        <f t="shared" si="1"/>
        <v>0.63265032999991244</v>
      </c>
    </row>
    <row r="46" spans="2:6" x14ac:dyDescent="0.2">
      <c r="B46" s="325" t="s">
        <v>269</v>
      </c>
      <c r="C46" s="225">
        <v>0</v>
      </c>
      <c r="D46" s="225">
        <v>214.96233096558723</v>
      </c>
      <c r="E46" s="329" t="e">
        <f t="shared" si="1"/>
        <v>#DIV/0!</v>
      </c>
    </row>
    <row r="47" spans="2:6" x14ac:dyDescent="0.2">
      <c r="B47" s="325" t="s">
        <v>268</v>
      </c>
      <c r="C47" s="225">
        <v>0</v>
      </c>
      <c r="D47" s="225">
        <v>724.96975403519764</v>
      </c>
      <c r="E47" s="329" t="e">
        <f t="shared" si="1"/>
        <v>#DIV/0!</v>
      </c>
    </row>
    <row r="48" spans="2:6" x14ac:dyDescent="0.2">
      <c r="B48" s="325" t="s">
        <v>267</v>
      </c>
      <c r="C48" s="225">
        <v>3007.0822557468437</v>
      </c>
      <c r="D48" s="225">
        <v>51.998464420466426</v>
      </c>
      <c r="E48" s="329">
        <f t="shared" si="1"/>
        <v>-0.98270800064710828</v>
      </c>
    </row>
    <row r="49" spans="2:5" x14ac:dyDescent="0.2">
      <c r="B49" s="324" t="s">
        <v>232</v>
      </c>
      <c r="C49" s="184">
        <f>SUM(C39:C48)</f>
        <v>485896.19639954512</v>
      </c>
      <c r="D49" s="184">
        <f>SUM(D39:D48)</f>
        <v>477797.71857994923</v>
      </c>
      <c r="E49" s="414">
        <f t="shared" si="1"/>
        <v>-1.6667094493854891E-2</v>
      </c>
    </row>
    <row r="50" spans="2:5" x14ac:dyDescent="0.2">
      <c r="B50" s="383" t="s">
        <v>266</v>
      </c>
      <c r="C50" s="323"/>
      <c r="D50" s="323"/>
      <c r="E50" s="323"/>
    </row>
    <row r="51" spans="2:5" x14ac:dyDescent="0.2">
      <c r="B51" s="322" t="s">
        <v>265</v>
      </c>
      <c r="C51" s="225">
        <v>22193.450344274239</v>
      </c>
      <c r="D51" s="225">
        <v>13849.653988396083</v>
      </c>
      <c r="E51" s="414">
        <f t="shared" ref="E51:E58" si="2">(D51-C51)/C51</f>
        <v>-0.37595760129432959</v>
      </c>
    </row>
    <row r="52" spans="2:5" x14ac:dyDescent="0.2">
      <c r="B52" s="322" t="s">
        <v>264</v>
      </c>
      <c r="C52" s="225">
        <v>7829.9471093828724</v>
      </c>
      <c r="D52" s="225">
        <v>3500.988736630984</v>
      </c>
      <c r="E52" s="414">
        <f t="shared" si="2"/>
        <v>-0.55287198141662552</v>
      </c>
    </row>
    <row r="53" spans="2:5" x14ac:dyDescent="0.2">
      <c r="B53" s="322" t="s">
        <v>263</v>
      </c>
      <c r="C53" s="225">
        <v>25505.804284472273</v>
      </c>
      <c r="D53" s="225">
        <v>4858.8871473721356</v>
      </c>
      <c r="E53" s="414">
        <f t="shared" si="2"/>
        <v>-0.80949876768519746</v>
      </c>
    </row>
    <row r="54" spans="2:5" x14ac:dyDescent="0.2">
      <c r="B54" s="322" t="s">
        <v>262</v>
      </c>
      <c r="C54" s="225">
        <v>10717.257442518472</v>
      </c>
      <c r="D54" s="225">
        <v>20160.331135586192</v>
      </c>
      <c r="E54" s="414">
        <f t="shared" si="2"/>
        <v>0.8811091591029907</v>
      </c>
    </row>
    <row r="55" spans="2:5" x14ac:dyDescent="0.2">
      <c r="B55" s="322" t="s">
        <v>261</v>
      </c>
      <c r="C55" s="225">
        <v>55.70271163141431</v>
      </c>
      <c r="D55" s="225">
        <v>0</v>
      </c>
      <c r="E55" s="414">
        <f t="shared" si="2"/>
        <v>-1</v>
      </c>
    </row>
    <row r="56" spans="2:5" x14ac:dyDescent="0.2">
      <c r="B56" s="322" t="s">
        <v>260</v>
      </c>
      <c r="C56" s="225">
        <v>0</v>
      </c>
      <c r="D56" s="225">
        <v>0</v>
      </c>
      <c r="E56" s="414" t="e">
        <f t="shared" si="2"/>
        <v>#DIV/0!</v>
      </c>
    </row>
    <row r="57" spans="2:5" x14ac:dyDescent="0.2">
      <c r="B57" s="320" t="s">
        <v>232</v>
      </c>
      <c r="C57" s="184">
        <f>SUM(C51:C56)</f>
        <v>66302.16189227927</v>
      </c>
      <c r="D57" s="184">
        <f>SUM(D51:D56)</f>
        <v>42369.861007985397</v>
      </c>
      <c r="E57" s="414">
        <f t="shared" si="2"/>
        <v>-0.36095807740291397</v>
      </c>
    </row>
    <row r="58" spans="2:5" x14ac:dyDescent="0.2">
      <c r="B58" s="320" t="s">
        <v>105</v>
      </c>
      <c r="C58" s="184">
        <f>C49+C57</f>
        <v>552198.35829182435</v>
      </c>
      <c r="D58" s="184">
        <f>D49+D57</f>
        <v>520167.57958793466</v>
      </c>
      <c r="E58" s="414">
        <f t="shared" si="2"/>
        <v>-5.8005928889346955E-2</v>
      </c>
    </row>
    <row r="60" spans="2:5" ht="15.75" x14ac:dyDescent="0.25">
      <c r="B60" s="212" t="s">
        <v>284</v>
      </c>
    </row>
    <row r="61" spans="2:5" ht="15.75" x14ac:dyDescent="0.25">
      <c r="B61" s="212"/>
    </row>
    <row r="62" spans="2:5" s="376" customFormat="1" x14ac:dyDescent="0.2">
      <c r="B62" s="377"/>
      <c r="C62" s="331" t="s">
        <v>205</v>
      </c>
      <c r="D62" s="331" t="s">
        <v>283</v>
      </c>
      <c r="E62" s="378" t="s">
        <v>207</v>
      </c>
    </row>
    <row r="63" spans="2:5" s="376" customFormat="1" x14ac:dyDescent="0.2">
      <c r="B63" s="379" t="s">
        <v>318</v>
      </c>
      <c r="C63" s="377" t="s">
        <v>97</v>
      </c>
      <c r="D63" s="377" t="s">
        <v>97</v>
      </c>
      <c r="E63" s="378"/>
    </row>
    <row r="64" spans="2:5" s="376" customFormat="1" x14ac:dyDescent="0.2">
      <c r="B64" s="330" t="s">
        <v>196</v>
      </c>
      <c r="C64" s="380"/>
      <c r="D64" s="380"/>
      <c r="E64" s="381" t="e">
        <f>(D64-C64)/C64</f>
        <v>#DIV/0!</v>
      </c>
    </row>
    <row r="65" spans="2:7" s="376" customFormat="1" x14ac:dyDescent="0.2">
      <c r="B65" s="330" t="s">
        <v>195</v>
      </c>
      <c r="C65" s="380"/>
      <c r="D65" s="446"/>
      <c r="E65" s="382" t="e">
        <f>(D65-C65)/C65</f>
        <v>#DIV/0!</v>
      </c>
    </row>
    <row r="67" spans="2:7" ht="15.75" x14ac:dyDescent="0.25">
      <c r="B67" s="212" t="s">
        <v>282</v>
      </c>
    </row>
    <row r="68" spans="2:7" x14ac:dyDescent="0.2">
      <c r="B68" s="520" t="s">
        <v>298</v>
      </c>
      <c r="C68" s="521"/>
      <c r="D68" s="521"/>
      <c r="E68" s="522"/>
    </row>
    <row r="70" spans="2:7" ht="63.75" x14ac:dyDescent="0.2">
      <c r="B70" s="328" t="s">
        <v>281</v>
      </c>
      <c r="C70" s="502" t="s">
        <v>223</v>
      </c>
      <c r="D70" s="503"/>
      <c r="E70" s="503"/>
      <c r="F70" s="504"/>
      <c r="G70" s="368" t="s">
        <v>317</v>
      </c>
    </row>
    <row r="71" spans="2:7" x14ac:dyDescent="0.2">
      <c r="B71" s="321"/>
      <c r="C71" s="523" t="s">
        <v>395</v>
      </c>
      <c r="D71" s="524"/>
      <c r="E71" s="524"/>
      <c r="F71" s="525"/>
      <c r="G71" s="321"/>
    </row>
    <row r="72" spans="2:7" x14ac:dyDescent="0.2">
      <c r="B72" s="321"/>
      <c r="C72" s="526"/>
      <c r="D72" s="527"/>
      <c r="E72" s="527"/>
      <c r="F72" s="528"/>
      <c r="G72" s="321"/>
    </row>
    <row r="73" spans="2:7" ht="12" customHeight="1" x14ac:dyDescent="0.2">
      <c r="B73" s="321"/>
      <c r="C73" s="526"/>
      <c r="D73" s="527"/>
      <c r="E73" s="527"/>
      <c r="F73" s="528"/>
      <c r="G73" s="321"/>
    </row>
    <row r="74" spans="2:7" x14ac:dyDescent="0.2">
      <c r="B74" s="321"/>
      <c r="C74" s="526"/>
      <c r="D74" s="527"/>
      <c r="E74" s="527"/>
      <c r="F74" s="528"/>
      <c r="G74" s="321"/>
    </row>
    <row r="75" spans="2:7" x14ac:dyDescent="0.2">
      <c r="B75" s="327" t="s">
        <v>280</v>
      </c>
      <c r="C75" s="529"/>
      <c r="D75" s="530"/>
      <c r="E75" s="530"/>
      <c r="F75" s="531"/>
      <c r="G75" s="319">
        <f>SUM(G71:G74)</f>
        <v>0</v>
      </c>
    </row>
    <row r="77" spans="2:7" ht="15.75" x14ac:dyDescent="0.25">
      <c r="B77" s="212" t="s">
        <v>279</v>
      </c>
    </row>
    <row r="79" spans="2:7" x14ac:dyDescent="0.2">
      <c r="B79" s="153"/>
      <c r="C79" s="326" t="s">
        <v>205</v>
      </c>
      <c r="D79" s="326" t="s">
        <v>206</v>
      </c>
    </row>
    <row r="80" spans="2:7" x14ac:dyDescent="0.2">
      <c r="B80" s="334" t="s">
        <v>277</v>
      </c>
      <c r="C80" s="153" t="s">
        <v>97</v>
      </c>
      <c r="D80" s="153" t="s">
        <v>97</v>
      </c>
    </row>
    <row r="81" spans="2:4" x14ac:dyDescent="0.2">
      <c r="B81" s="325" t="s">
        <v>276</v>
      </c>
      <c r="C81" s="225">
        <v>3537.321944922383</v>
      </c>
      <c r="D81" s="225">
        <v>3949.8899899999997</v>
      </c>
    </row>
    <row r="82" spans="2:4" x14ac:dyDescent="0.2">
      <c r="B82" s="325" t="s">
        <v>275</v>
      </c>
      <c r="C82" s="225">
        <v>18899.275074423596</v>
      </c>
      <c r="D82" s="225">
        <v>31286.360550000019</v>
      </c>
    </row>
    <row r="83" spans="2:4" x14ac:dyDescent="0.2">
      <c r="B83" s="325" t="s">
        <v>274</v>
      </c>
      <c r="C83" s="225">
        <v>17872.094135350406</v>
      </c>
      <c r="D83" s="225">
        <v>13015.281009999999</v>
      </c>
    </row>
    <row r="84" spans="2:4" x14ac:dyDescent="0.2">
      <c r="B84" s="325" t="s">
        <v>273</v>
      </c>
      <c r="C84" s="225">
        <v>2189.8143096725189</v>
      </c>
      <c r="D84" s="225">
        <v>712.04083000000003</v>
      </c>
    </row>
    <row r="85" spans="2:4" x14ac:dyDescent="0.2">
      <c r="B85" s="325" t="s">
        <v>272</v>
      </c>
      <c r="C85" s="225">
        <v>12461.013554316483</v>
      </c>
      <c r="D85" s="225">
        <v>33589.340820000012</v>
      </c>
    </row>
    <row r="86" spans="2:4" x14ac:dyDescent="0.2">
      <c r="B86" s="325" t="s">
        <v>271</v>
      </c>
      <c r="C86" s="225">
        <v>195.85689423373609</v>
      </c>
      <c r="D86" s="225">
        <v>29.696870000000008</v>
      </c>
    </row>
    <row r="87" spans="2:4" x14ac:dyDescent="0.2">
      <c r="B87" s="325" t="s">
        <v>270</v>
      </c>
      <c r="C87" s="225">
        <v>25.015989606178124</v>
      </c>
      <c r="D87" s="225">
        <v>0</v>
      </c>
    </row>
    <row r="88" spans="2:4" x14ac:dyDescent="0.2">
      <c r="B88" s="325" t="s">
        <v>269</v>
      </c>
      <c r="C88" s="225">
        <v>0</v>
      </c>
      <c r="D88" s="225">
        <v>1545.66</v>
      </c>
    </row>
    <row r="89" spans="2:4" x14ac:dyDescent="0.2">
      <c r="B89" s="325" t="s">
        <v>268</v>
      </c>
      <c r="C89" s="225">
        <v>19.219601770600267</v>
      </c>
      <c r="D89" s="225">
        <v>0</v>
      </c>
    </row>
    <row r="90" spans="2:4" x14ac:dyDescent="0.2">
      <c r="B90" s="325" t="s">
        <v>267</v>
      </c>
      <c r="C90" s="225">
        <v>0</v>
      </c>
      <c r="D90" s="225">
        <v>0</v>
      </c>
    </row>
    <row r="91" spans="2:4" x14ac:dyDescent="0.2">
      <c r="B91" s="324" t="s">
        <v>232</v>
      </c>
      <c r="C91" s="184">
        <f>SUM(C81:C90)</f>
        <v>55199.611504295906</v>
      </c>
      <c r="D91" s="184">
        <f>SUM(D81:D90)</f>
        <v>84128.270070000042</v>
      </c>
    </row>
    <row r="92" spans="2:4" x14ac:dyDescent="0.2">
      <c r="B92" s="383" t="s">
        <v>266</v>
      </c>
      <c r="C92" s="323"/>
      <c r="D92" s="323"/>
    </row>
    <row r="93" spans="2:4" x14ac:dyDescent="0.2">
      <c r="B93" s="322" t="s">
        <v>265</v>
      </c>
      <c r="C93" s="225">
        <v>0</v>
      </c>
      <c r="D93" s="225">
        <v>0</v>
      </c>
    </row>
    <row r="94" spans="2:4" x14ac:dyDescent="0.2">
      <c r="B94" s="322" t="s">
        <v>264</v>
      </c>
      <c r="C94" s="225">
        <v>0</v>
      </c>
      <c r="D94" s="225">
        <v>0</v>
      </c>
    </row>
    <row r="95" spans="2:4" x14ac:dyDescent="0.2">
      <c r="B95" s="322" t="s">
        <v>263</v>
      </c>
      <c r="C95" s="225">
        <v>0</v>
      </c>
      <c r="D95" s="225">
        <v>0</v>
      </c>
    </row>
    <row r="96" spans="2:4" x14ac:dyDescent="0.2">
      <c r="B96" s="322" t="s">
        <v>262</v>
      </c>
      <c r="C96" s="225">
        <v>0</v>
      </c>
      <c r="D96" s="225">
        <v>0</v>
      </c>
    </row>
    <row r="97" spans="2:4" x14ac:dyDescent="0.2">
      <c r="B97" s="322" t="s">
        <v>261</v>
      </c>
      <c r="C97" s="225">
        <v>0</v>
      </c>
      <c r="D97" s="225">
        <v>0</v>
      </c>
    </row>
    <row r="98" spans="2:4" x14ac:dyDescent="0.2">
      <c r="B98" s="322" t="s">
        <v>260</v>
      </c>
      <c r="C98" s="225">
        <v>0</v>
      </c>
      <c r="D98" s="225">
        <v>0</v>
      </c>
    </row>
    <row r="99" spans="2:4" x14ac:dyDescent="0.2">
      <c r="B99" s="320" t="s">
        <v>232</v>
      </c>
      <c r="C99" s="319">
        <f>SUM(C93:C98)</f>
        <v>0</v>
      </c>
      <c r="D99" s="319">
        <f>SUM(D93:D98)</f>
        <v>0</v>
      </c>
    </row>
    <row r="100" spans="2:4" x14ac:dyDescent="0.2">
      <c r="B100" s="320" t="s">
        <v>105</v>
      </c>
      <c r="C100" s="184">
        <f>C91+C99</f>
        <v>55199.611504295906</v>
      </c>
      <c r="D100" s="184">
        <f>D91+D99</f>
        <v>84128.270070000042</v>
      </c>
    </row>
    <row r="102" spans="2:4" ht="15.75" x14ac:dyDescent="0.25">
      <c r="B102" s="212" t="s">
        <v>278</v>
      </c>
    </row>
    <row r="104" spans="2:4" x14ac:dyDescent="0.2">
      <c r="B104" s="153"/>
      <c r="C104" s="326" t="s">
        <v>205</v>
      </c>
      <c r="D104" s="326" t="s">
        <v>206</v>
      </c>
    </row>
    <row r="105" spans="2:4" x14ac:dyDescent="0.2">
      <c r="B105" s="334" t="s">
        <v>277</v>
      </c>
      <c r="C105" s="153" t="s">
        <v>97</v>
      </c>
      <c r="D105" s="153" t="s">
        <v>97</v>
      </c>
    </row>
    <row r="106" spans="2:4" x14ac:dyDescent="0.2">
      <c r="B106" s="325" t="s">
        <v>276</v>
      </c>
      <c r="C106" s="225">
        <v>0</v>
      </c>
      <c r="D106" s="225">
        <v>0</v>
      </c>
    </row>
    <row r="107" spans="2:4" x14ac:dyDescent="0.2">
      <c r="B107" s="325" t="s">
        <v>275</v>
      </c>
      <c r="C107" s="225">
        <v>15.451419351579109</v>
      </c>
      <c r="D107" s="225">
        <v>0</v>
      </c>
    </row>
    <row r="108" spans="2:4" x14ac:dyDescent="0.2">
      <c r="B108" s="325" t="s">
        <v>274</v>
      </c>
      <c r="C108" s="225">
        <v>110.43220301275657</v>
      </c>
      <c r="D108" s="225">
        <v>0</v>
      </c>
    </row>
    <row r="109" spans="2:4" x14ac:dyDescent="0.2">
      <c r="B109" s="325" t="s">
        <v>273</v>
      </c>
      <c r="C109" s="225">
        <v>2273.4036854786614</v>
      </c>
      <c r="D109" s="225">
        <v>577.702</v>
      </c>
    </row>
    <row r="110" spans="2:4" x14ac:dyDescent="0.2">
      <c r="B110" s="325" t="s">
        <v>272</v>
      </c>
      <c r="C110" s="225">
        <v>0</v>
      </c>
      <c r="D110" s="225">
        <v>0</v>
      </c>
    </row>
    <row r="111" spans="2:4" x14ac:dyDescent="0.2">
      <c r="B111" s="325" t="s">
        <v>271</v>
      </c>
      <c r="C111" s="225">
        <v>0</v>
      </c>
      <c r="D111" s="225">
        <v>0</v>
      </c>
    </row>
    <row r="112" spans="2:4" x14ac:dyDescent="0.2">
      <c r="B112" s="325" t="s">
        <v>270</v>
      </c>
      <c r="C112" s="225">
        <v>0</v>
      </c>
      <c r="D112" s="225">
        <v>0</v>
      </c>
    </row>
    <row r="113" spans="2:4" x14ac:dyDescent="0.2">
      <c r="B113" s="325" t="s">
        <v>269</v>
      </c>
      <c r="C113" s="225">
        <v>201.09567832569869</v>
      </c>
      <c r="D113" s="225">
        <v>760.12644999999998</v>
      </c>
    </row>
    <row r="114" spans="2:4" x14ac:dyDescent="0.2">
      <c r="B114" s="325" t="s">
        <v>268</v>
      </c>
      <c r="C114" s="225">
        <v>0</v>
      </c>
      <c r="D114" s="225">
        <v>0</v>
      </c>
    </row>
    <row r="115" spans="2:4" x14ac:dyDescent="0.2">
      <c r="B115" s="325" t="s">
        <v>267</v>
      </c>
      <c r="C115" s="225">
        <v>0</v>
      </c>
      <c r="D115" s="225">
        <v>0</v>
      </c>
    </row>
    <row r="116" spans="2:4" x14ac:dyDescent="0.2">
      <c r="B116" s="324" t="s">
        <v>232</v>
      </c>
      <c r="C116" s="184">
        <f>SUM(C106:C115)</f>
        <v>2600.3829861686959</v>
      </c>
      <c r="D116" s="184">
        <f>SUM(D106:D115)</f>
        <v>1337.82845</v>
      </c>
    </row>
    <row r="117" spans="2:4" x14ac:dyDescent="0.2">
      <c r="B117" s="383" t="s">
        <v>266</v>
      </c>
      <c r="C117" s="323"/>
      <c r="D117" s="323"/>
    </row>
    <row r="118" spans="2:4" x14ac:dyDescent="0.2">
      <c r="B118" s="322" t="s">
        <v>265</v>
      </c>
      <c r="C118" s="225">
        <v>78.648178953047989</v>
      </c>
      <c r="D118" s="225">
        <v>0</v>
      </c>
    </row>
    <row r="119" spans="2:4" x14ac:dyDescent="0.2">
      <c r="B119" s="322" t="s">
        <v>264</v>
      </c>
      <c r="C119" s="225">
        <v>15.125439848611824</v>
      </c>
      <c r="D119" s="225">
        <v>0</v>
      </c>
    </row>
    <row r="120" spans="2:4" x14ac:dyDescent="0.2">
      <c r="B120" s="322" t="s">
        <v>263</v>
      </c>
      <c r="C120" s="225">
        <v>7202.1662622778431</v>
      </c>
      <c r="D120" s="225">
        <v>1696.8749453761002</v>
      </c>
    </row>
    <row r="121" spans="2:4" x14ac:dyDescent="0.2">
      <c r="B121" s="322" t="s">
        <v>262</v>
      </c>
      <c r="C121" s="225">
        <v>216.35122821432097</v>
      </c>
      <c r="D121" s="225">
        <v>0</v>
      </c>
    </row>
    <row r="122" spans="2:4" x14ac:dyDescent="0.2">
      <c r="B122" s="322" t="s">
        <v>261</v>
      </c>
      <c r="C122" s="225">
        <v>385.60298550764833</v>
      </c>
      <c r="D122" s="225">
        <v>0</v>
      </c>
    </row>
    <row r="123" spans="2:4" x14ac:dyDescent="0.2">
      <c r="B123" s="322" t="s">
        <v>260</v>
      </c>
      <c r="C123" s="225">
        <v>0</v>
      </c>
      <c r="D123" s="225">
        <v>0</v>
      </c>
    </row>
    <row r="124" spans="2:4" x14ac:dyDescent="0.2">
      <c r="B124" s="320" t="s">
        <v>232</v>
      </c>
      <c r="C124" s="184">
        <f>SUM(C118:C123)</f>
        <v>7897.8940948014724</v>
      </c>
      <c r="D124" s="184">
        <f>SUM(D118:D123)</f>
        <v>1696.8749453761002</v>
      </c>
    </row>
    <row r="125" spans="2:4" x14ac:dyDescent="0.2">
      <c r="B125" s="320" t="s">
        <v>105</v>
      </c>
      <c r="C125" s="184">
        <f>C116+C124</f>
        <v>10498.277080970169</v>
      </c>
      <c r="D125" s="184">
        <f>D116+D124</f>
        <v>3034.7033953761002</v>
      </c>
    </row>
    <row r="167" spans="2:2" x14ac:dyDescent="0.2">
      <c r="B167" s="241"/>
    </row>
    <row r="168" spans="2:2" x14ac:dyDescent="0.2">
      <c r="B168" s="241"/>
    </row>
    <row r="173" spans="2:2" ht="12.75" customHeight="1" x14ac:dyDescent="0.2"/>
    <row r="174" spans="2:2" ht="12.75" customHeight="1" x14ac:dyDescent="0.2"/>
    <row r="175" spans="2:2" ht="12.75" customHeight="1" x14ac:dyDescent="0.2"/>
    <row r="179" ht="15" customHeight="1" x14ac:dyDescent="0.2"/>
    <row r="180" ht="15" customHeight="1" x14ac:dyDescent="0.2"/>
    <row r="181" ht="15" customHeight="1" x14ac:dyDescent="0.2"/>
    <row r="185" ht="15" customHeight="1" x14ac:dyDescent="0.2"/>
    <row r="186" ht="15" customHeight="1" x14ac:dyDescent="0.2"/>
    <row r="188" ht="15" customHeight="1" x14ac:dyDescent="0.2"/>
    <row r="189" ht="15" customHeight="1" x14ac:dyDescent="0.2"/>
    <row r="190" ht="15" customHeight="1" x14ac:dyDescent="0.2"/>
    <row r="193" ht="12.75" customHeight="1" x14ac:dyDescent="0.2"/>
    <row r="194" ht="12.75" customHeight="1" x14ac:dyDescent="0.2"/>
    <row r="195"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3" ht="12.75" customHeight="1" x14ac:dyDescent="0.2"/>
    <row r="204" ht="12.75" customHeight="1" x14ac:dyDescent="0.2"/>
    <row r="207" ht="12.75" customHeight="1" x14ac:dyDescent="0.2"/>
    <row r="208" ht="12.75" customHeight="1" x14ac:dyDescent="0.2"/>
    <row r="209" ht="15.75" customHeight="1" x14ac:dyDescent="0.2"/>
    <row r="211" ht="12.75" customHeight="1" x14ac:dyDescent="0.2"/>
    <row r="212" ht="12.75" customHeight="1" x14ac:dyDescent="0.2"/>
  </sheetData>
  <mergeCells count="19">
    <mergeCell ref="C71:F71"/>
    <mergeCell ref="C72:F72"/>
    <mergeCell ref="C73:F73"/>
    <mergeCell ref="C74:F74"/>
    <mergeCell ref="C75:F75"/>
    <mergeCell ref="C70:F70"/>
    <mergeCell ref="B2:C2"/>
    <mergeCell ref="B23:C23"/>
    <mergeCell ref="C25:F25"/>
    <mergeCell ref="C26:F26"/>
    <mergeCell ref="C27:F27"/>
    <mergeCell ref="C28:F28"/>
    <mergeCell ref="B5:C5"/>
    <mergeCell ref="C29:F29"/>
    <mergeCell ref="C30:F30"/>
    <mergeCell ref="C31:F31"/>
    <mergeCell ref="C32:F32"/>
    <mergeCell ref="C33:F33"/>
    <mergeCell ref="B68:E68"/>
  </mergeCells>
  <pageMargins left="0.35433070866141736" right="0.35433070866141736" top="0.59055118110236227" bottom="0.59055118110236227" header="0.51181102362204722" footer="0.11811023622047245"/>
  <pageSetup paperSize="9" scale="82" fitToHeight="100" orientation="landscape" r:id="rId1"/>
  <headerFooter scaleWithDoc="0" alignWithMargins="0">
    <oddFooter>&amp;L&amp;8&amp;D&amp;C&amp;8&amp; Template: &amp;A
&amp;F&amp;R&amp;8&amp;P of &amp;N</oddFooter>
  </headerFooter>
  <rowBreaks count="3" manualBreakCount="3">
    <brk id="20" min="1" max="6" man="1"/>
    <brk id="34" min="1" max="6" man="1"/>
    <brk id="76" min="1" max="6"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F30"/>
  <sheetViews>
    <sheetView showGridLines="0" view="pageBreakPreview" zoomScaleNormal="100" zoomScaleSheetLayoutView="100" workbookViewId="0">
      <selection activeCell="F29" sqref="F29"/>
    </sheetView>
  </sheetViews>
  <sheetFormatPr defaultRowHeight="12.75" x14ac:dyDescent="0.2"/>
  <cols>
    <col min="1" max="1" width="11.28515625" style="209" customWidth="1"/>
    <col min="2" max="3" width="9.140625" style="209"/>
    <col min="4" max="4" width="27.85546875" style="209" customWidth="1"/>
    <col min="5" max="5" width="20.85546875" style="209" customWidth="1"/>
    <col min="6" max="6" width="22.140625" style="209" customWidth="1"/>
    <col min="7" max="7" width="13" style="209" customWidth="1"/>
    <col min="8" max="256" width="9.140625" style="209"/>
    <col min="257" max="257" width="11.28515625" style="209" customWidth="1"/>
    <col min="258" max="259" width="9.140625" style="209"/>
    <col min="260" max="260" width="27.85546875" style="209" customWidth="1"/>
    <col min="261" max="261" width="20.85546875" style="209" customWidth="1"/>
    <col min="262" max="262" width="22.140625" style="209" customWidth="1"/>
    <col min="263" max="263" width="13" style="209" customWidth="1"/>
    <col min="264" max="512" width="9.140625" style="209"/>
    <col min="513" max="513" width="11.28515625" style="209" customWidth="1"/>
    <col min="514" max="515" width="9.140625" style="209"/>
    <col min="516" max="516" width="27.85546875" style="209" customWidth="1"/>
    <col min="517" max="517" width="20.85546875" style="209" customWidth="1"/>
    <col min="518" max="518" width="22.140625" style="209" customWidth="1"/>
    <col min="519" max="519" width="13" style="209" customWidth="1"/>
    <col min="520" max="768" width="9.140625" style="209"/>
    <col min="769" max="769" width="11.28515625" style="209" customWidth="1"/>
    <col min="770" max="771" width="9.140625" style="209"/>
    <col min="772" max="772" width="27.85546875" style="209" customWidth="1"/>
    <col min="773" max="773" width="20.85546875" style="209" customWidth="1"/>
    <col min="774" max="774" width="22.140625" style="209" customWidth="1"/>
    <col min="775" max="775" width="13" style="209" customWidth="1"/>
    <col min="776" max="1024" width="9.140625" style="209"/>
    <col min="1025" max="1025" width="11.28515625" style="209" customWidth="1"/>
    <col min="1026" max="1027" width="9.140625" style="209"/>
    <col min="1028" max="1028" width="27.85546875" style="209" customWidth="1"/>
    <col min="1029" max="1029" width="20.85546875" style="209" customWidth="1"/>
    <col min="1030" max="1030" width="22.140625" style="209" customWidth="1"/>
    <col min="1031" max="1031" width="13" style="209" customWidth="1"/>
    <col min="1032" max="1280" width="9.140625" style="209"/>
    <col min="1281" max="1281" width="11.28515625" style="209" customWidth="1"/>
    <col min="1282" max="1283" width="9.140625" style="209"/>
    <col min="1284" max="1284" width="27.85546875" style="209" customWidth="1"/>
    <col min="1285" max="1285" width="20.85546875" style="209" customWidth="1"/>
    <col min="1286" max="1286" width="22.140625" style="209" customWidth="1"/>
    <col min="1287" max="1287" width="13" style="209" customWidth="1"/>
    <col min="1288" max="1536" width="9.140625" style="209"/>
    <col min="1537" max="1537" width="11.28515625" style="209" customWidth="1"/>
    <col min="1538" max="1539" width="9.140625" style="209"/>
    <col min="1540" max="1540" width="27.85546875" style="209" customWidth="1"/>
    <col min="1541" max="1541" width="20.85546875" style="209" customWidth="1"/>
    <col min="1542" max="1542" width="22.140625" style="209" customWidth="1"/>
    <col min="1543" max="1543" width="13" style="209" customWidth="1"/>
    <col min="1544" max="1792" width="9.140625" style="209"/>
    <col min="1793" max="1793" width="11.28515625" style="209" customWidth="1"/>
    <col min="1794" max="1795" width="9.140625" style="209"/>
    <col min="1796" max="1796" width="27.85546875" style="209" customWidth="1"/>
    <col min="1797" max="1797" width="20.85546875" style="209" customWidth="1"/>
    <col min="1798" max="1798" width="22.140625" style="209" customWidth="1"/>
    <col min="1799" max="1799" width="13" style="209" customWidth="1"/>
    <col min="1800" max="2048" width="9.140625" style="209"/>
    <col min="2049" max="2049" width="11.28515625" style="209" customWidth="1"/>
    <col min="2050" max="2051" width="9.140625" style="209"/>
    <col min="2052" max="2052" width="27.85546875" style="209" customWidth="1"/>
    <col min="2053" max="2053" width="20.85546875" style="209" customWidth="1"/>
    <col min="2054" max="2054" width="22.140625" style="209" customWidth="1"/>
    <col min="2055" max="2055" width="13" style="209" customWidth="1"/>
    <col min="2056" max="2304" width="9.140625" style="209"/>
    <col min="2305" max="2305" width="11.28515625" style="209" customWidth="1"/>
    <col min="2306" max="2307" width="9.140625" style="209"/>
    <col min="2308" max="2308" width="27.85546875" style="209" customWidth="1"/>
    <col min="2309" max="2309" width="20.85546875" style="209" customWidth="1"/>
    <col min="2310" max="2310" width="22.140625" style="209" customWidth="1"/>
    <col min="2311" max="2311" width="13" style="209" customWidth="1"/>
    <col min="2312" max="2560" width="9.140625" style="209"/>
    <col min="2561" max="2561" width="11.28515625" style="209" customWidth="1"/>
    <col min="2562" max="2563" width="9.140625" style="209"/>
    <col min="2564" max="2564" width="27.85546875" style="209" customWidth="1"/>
    <col min="2565" max="2565" width="20.85546875" style="209" customWidth="1"/>
    <col min="2566" max="2566" width="22.140625" style="209" customWidth="1"/>
    <col min="2567" max="2567" width="13" style="209" customWidth="1"/>
    <col min="2568" max="2816" width="9.140625" style="209"/>
    <col min="2817" max="2817" width="11.28515625" style="209" customWidth="1"/>
    <col min="2818" max="2819" width="9.140625" style="209"/>
    <col min="2820" max="2820" width="27.85546875" style="209" customWidth="1"/>
    <col min="2821" max="2821" width="20.85546875" style="209" customWidth="1"/>
    <col min="2822" max="2822" width="22.140625" style="209" customWidth="1"/>
    <col min="2823" max="2823" width="13" style="209" customWidth="1"/>
    <col min="2824" max="3072" width="9.140625" style="209"/>
    <col min="3073" max="3073" width="11.28515625" style="209" customWidth="1"/>
    <col min="3074" max="3075" width="9.140625" style="209"/>
    <col min="3076" max="3076" width="27.85546875" style="209" customWidth="1"/>
    <col min="3077" max="3077" width="20.85546875" style="209" customWidth="1"/>
    <col min="3078" max="3078" width="22.140625" style="209" customWidth="1"/>
    <col min="3079" max="3079" width="13" style="209" customWidth="1"/>
    <col min="3080" max="3328" width="9.140625" style="209"/>
    <col min="3329" max="3329" width="11.28515625" style="209" customWidth="1"/>
    <col min="3330" max="3331" width="9.140625" style="209"/>
    <col min="3332" max="3332" width="27.85546875" style="209" customWidth="1"/>
    <col min="3333" max="3333" width="20.85546875" style="209" customWidth="1"/>
    <col min="3334" max="3334" width="22.140625" style="209" customWidth="1"/>
    <col min="3335" max="3335" width="13" style="209" customWidth="1"/>
    <col min="3336" max="3584" width="9.140625" style="209"/>
    <col min="3585" max="3585" width="11.28515625" style="209" customWidth="1"/>
    <col min="3586" max="3587" width="9.140625" style="209"/>
    <col min="3588" max="3588" width="27.85546875" style="209" customWidth="1"/>
    <col min="3589" max="3589" width="20.85546875" style="209" customWidth="1"/>
    <col min="3590" max="3590" width="22.140625" style="209" customWidth="1"/>
    <col min="3591" max="3591" width="13" style="209" customWidth="1"/>
    <col min="3592" max="3840" width="9.140625" style="209"/>
    <col min="3841" max="3841" width="11.28515625" style="209" customWidth="1"/>
    <col min="3842" max="3843" width="9.140625" style="209"/>
    <col min="3844" max="3844" width="27.85546875" style="209" customWidth="1"/>
    <col min="3845" max="3845" width="20.85546875" style="209" customWidth="1"/>
    <col min="3846" max="3846" width="22.140625" style="209" customWidth="1"/>
    <col min="3847" max="3847" width="13" style="209" customWidth="1"/>
    <col min="3848" max="4096" width="9.140625" style="209"/>
    <col min="4097" max="4097" width="11.28515625" style="209" customWidth="1"/>
    <col min="4098" max="4099" width="9.140625" style="209"/>
    <col min="4100" max="4100" width="27.85546875" style="209" customWidth="1"/>
    <col min="4101" max="4101" width="20.85546875" style="209" customWidth="1"/>
    <col min="4102" max="4102" width="22.140625" style="209" customWidth="1"/>
    <col min="4103" max="4103" width="13" style="209" customWidth="1"/>
    <col min="4104" max="4352" width="9.140625" style="209"/>
    <col min="4353" max="4353" width="11.28515625" style="209" customWidth="1"/>
    <col min="4354" max="4355" width="9.140625" style="209"/>
    <col min="4356" max="4356" width="27.85546875" style="209" customWidth="1"/>
    <col min="4357" max="4357" width="20.85546875" style="209" customWidth="1"/>
    <col min="4358" max="4358" width="22.140625" style="209" customWidth="1"/>
    <col min="4359" max="4359" width="13" style="209" customWidth="1"/>
    <col min="4360" max="4608" width="9.140625" style="209"/>
    <col min="4609" max="4609" width="11.28515625" style="209" customWidth="1"/>
    <col min="4610" max="4611" width="9.140625" style="209"/>
    <col min="4612" max="4612" width="27.85546875" style="209" customWidth="1"/>
    <col min="4613" max="4613" width="20.85546875" style="209" customWidth="1"/>
    <col min="4614" max="4614" width="22.140625" style="209" customWidth="1"/>
    <col min="4615" max="4615" width="13" style="209" customWidth="1"/>
    <col min="4616" max="4864" width="9.140625" style="209"/>
    <col min="4865" max="4865" width="11.28515625" style="209" customWidth="1"/>
    <col min="4866" max="4867" width="9.140625" style="209"/>
    <col min="4868" max="4868" width="27.85546875" style="209" customWidth="1"/>
    <col min="4869" max="4869" width="20.85546875" style="209" customWidth="1"/>
    <col min="4870" max="4870" width="22.140625" style="209" customWidth="1"/>
    <col min="4871" max="4871" width="13" style="209" customWidth="1"/>
    <col min="4872" max="5120" width="9.140625" style="209"/>
    <col min="5121" max="5121" width="11.28515625" style="209" customWidth="1"/>
    <col min="5122" max="5123" width="9.140625" style="209"/>
    <col min="5124" max="5124" width="27.85546875" style="209" customWidth="1"/>
    <col min="5125" max="5125" width="20.85546875" style="209" customWidth="1"/>
    <col min="5126" max="5126" width="22.140625" style="209" customWidth="1"/>
    <col min="5127" max="5127" width="13" style="209" customWidth="1"/>
    <col min="5128" max="5376" width="9.140625" style="209"/>
    <col min="5377" max="5377" width="11.28515625" style="209" customWidth="1"/>
    <col min="5378" max="5379" width="9.140625" style="209"/>
    <col min="5380" max="5380" width="27.85546875" style="209" customWidth="1"/>
    <col min="5381" max="5381" width="20.85546875" style="209" customWidth="1"/>
    <col min="5382" max="5382" width="22.140625" style="209" customWidth="1"/>
    <col min="5383" max="5383" width="13" style="209" customWidth="1"/>
    <col min="5384" max="5632" width="9.140625" style="209"/>
    <col min="5633" max="5633" width="11.28515625" style="209" customWidth="1"/>
    <col min="5634" max="5635" width="9.140625" style="209"/>
    <col min="5636" max="5636" width="27.85546875" style="209" customWidth="1"/>
    <col min="5637" max="5637" width="20.85546875" style="209" customWidth="1"/>
    <col min="5638" max="5638" width="22.140625" style="209" customWidth="1"/>
    <col min="5639" max="5639" width="13" style="209" customWidth="1"/>
    <col min="5640" max="5888" width="9.140625" style="209"/>
    <col min="5889" max="5889" width="11.28515625" style="209" customWidth="1"/>
    <col min="5890" max="5891" width="9.140625" style="209"/>
    <col min="5892" max="5892" width="27.85546875" style="209" customWidth="1"/>
    <col min="5893" max="5893" width="20.85546875" style="209" customWidth="1"/>
    <col min="5894" max="5894" width="22.140625" style="209" customWidth="1"/>
    <col min="5895" max="5895" width="13" style="209" customWidth="1"/>
    <col min="5896" max="6144" width="9.140625" style="209"/>
    <col min="6145" max="6145" width="11.28515625" style="209" customWidth="1"/>
    <col min="6146" max="6147" width="9.140625" style="209"/>
    <col min="6148" max="6148" width="27.85546875" style="209" customWidth="1"/>
    <col min="6149" max="6149" width="20.85546875" style="209" customWidth="1"/>
    <col min="6150" max="6150" width="22.140625" style="209" customWidth="1"/>
    <col min="6151" max="6151" width="13" style="209" customWidth="1"/>
    <col min="6152" max="6400" width="9.140625" style="209"/>
    <col min="6401" max="6401" width="11.28515625" style="209" customWidth="1"/>
    <col min="6402" max="6403" width="9.140625" style="209"/>
    <col min="6404" max="6404" width="27.85546875" style="209" customWidth="1"/>
    <col min="6405" max="6405" width="20.85546875" style="209" customWidth="1"/>
    <col min="6406" max="6406" width="22.140625" style="209" customWidth="1"/>
    <col min="6407" max="6407" width="13" style="209" customWidth="1"/>
    <col min="6408" max="6656" width="9.140625" style="209"/>
    <col min="6657" max="6657" width="11.28515625" style="209" customWidth="1"/>
    <col min="6658" max="6659" width="9.140625" style="209"/>
    <col min="6660" max="6660" width="27.85546875" style="209" customWidth="1"/>
    <col min="6661" max="6661" width="20.85546875" style="209" customWidth="1"/>
    <col min="6662" max="6662" width="22.140625" style="209" customWidth="1"/>
    <col min="6663" max="6663" width="13" style="209" customWidth="1"/>
    <col min="6664" max="6912" width="9.140625" style="209"/>
    <col min="6913" max="6913" width="11.28515625" style="209" customWidth="1"/>
    <col min="6914" max="6915" width="9.140625" style="209"/>
    <col min="6916" max="6916" width="27.85546875" style="209" customWidth="1"/>
    <col min="6917" max="6917" width="20.85546875" style="209" customWidth="1"/>
    <col min="6918" max="6918" width="22.140625" style="209" customWidth="1"/>
    <col min="6919" max="6919" width="13" style="209" customWidth="1"/>
    <col min="6920" max="7168" width="9.140625" style="209"/>
    <col min="7169" max="7169" width="11.28515625" style="209" customWidth="1"/>
    <col min="7170" max="7171" width="9.140625" style="209"/>
    <col min="7172" max="7172" width="27.85546875" style="209" customWidth="1"/>
    <col min="7173" max="7173" width="20.85546875" style="209" customWidth="1"/>
    <col min="7174" max="7174" width="22.140625" style="209" customWidth="1"/>
    <col min="7175" max="7175" width="13" style="209" customWidth="1"/>
    <col min="7176" max="7424" width="9.140625" style="209"/>
    <col min="7425" max="7425" width="11.28515625" style="209" customWidth="1"/>
    <col min="7426" max="7427" width="9.140625" style="209"/>
    <col min="7428" max="7428" width="27.85546875" style="209" customWidth="1"/>
    <col min="7429" max="7429" width="20.85546875" style="209" customWidth="1"/>
    <col min="7430" max="7430" width="22.140625" style="209" customWidth="1"/>
    <col min="7431" max="7431" width="13" style="209" customWidth="1"/>
    <col min="7432" max="7680" width="9.140625" style="209"/>
    <col min="7681" max="7681" width="11.28515625" style="209" customWidth="1"/>
    <col min="7682" max="7683" width="9.140625" style="209"/>
    <col min="7684" max="7684" width="27.85546875" style="209" customWidth="1"/>
    <col min="7685" max="7685" width="20.85546875" style="209" customWidth="1"/>
    <col min="7686" max="7686" width="22.140625" style="209" customWidth="1"/>
    <col min="7687" max="7687" width="13" style="209" customWidth="1"/>
    <col min="7688" max="7936" width="9.140625" style="209"/>
    <col min="7937" max="7937" width="11.28515625" style="209" customWidth="1"/>
    <col min="7938" max="7939" width="9.140625" style="209"/>
    <col min="7940" max="7940" width="27.85546875" style="209" customWidth="1"/>
    <col min="7941" max="7941" width="20.85546875" style="209" customWidth="1"/>
    <col min="7942" max="7942" width="22.140625" style="209" customWidth="1"/>
    <col min="7943" max="7943" width="13" style="209" customWidth="1"/>
    <col min="7944" max="8192" width="9.140625" style="209"/>
    <col min="8193" max="8193" width="11.28515625" style="209" customWidth="1"/>
    <col min="8194" max="8195" width="9.140625" style="209"/>
    <col min="8196" max="8196" width="27.85546875" style="209" customWidth="1"/>
    <col min="8197" max="8197" width="20.85546875" style="209" customWidth="1"/>
    <col min="8198" max="8198" width="22.140625" style="209" customWidth="1"/>
    <col min="8199" max="8199" width="13" style="209" customWidth="1"/>
    <col min="8200" max="8448" width="9.140625" style="209"/>
    <col min="8449" max="8449" width="11.28515625" style="209" customWidth="1"/>
    <col min="8450" max="8451" width="9.140625" style="209"/>
    <col min="8452" max="8452" width="27.85546875" style="209" customWidth="1"/>
    <col min="8453" max="8453" width="20.85546875" style="209" customWidth="1"/>
    <col min="8454" max="8454" width="22.140625" style="209" customWidth="1"/>
    <col min="8455" max="8455" width="13" style="209" customWidth="1"/>
    <col min="8456" max="8704" width="9.140625" style="209"/>
    <col min="8705" max="8705" width="11.28515625" style="209" customWidth="1"/>
    <col min="8706" max="8707" width="9.140625" style="209"/>
    <col min="8708" max="8708" width="27.85546875" style="209" customWidth="1"/>
    <col min="8709" max="8709" width="20.85546875" style="209" customWidth="1"/>
    <col min="8710" max="8710" width="22.140625" style="209" customWidth="1"/>
    <col min="8711" max="8711" width="13" style="209" customWidth="1"/>
    <col min="8712" max="8960" width="9.140625" style="209"/>
    <col min="8961" max="8961" width="11.28515625" style="209" customWidth="1"/>
    <col min="8962" max="8963" width="9.140625" style="209"/>
    <col min="8964" max="8964" width="27.85546875" style="209" customWidth="1"/>
    <col min="8965" max="8965" width="20.85546875" style="209" customWidth="1"/>
    <col min="8966" max="8966" width="22.140625" style="209" customWidth="1"/>
    <col min="8967" max="8967" width="13" style="209" customWidth="1"/>
    <col min="8968" max="9216" width="9.140625" style="209"/>
    <col min="9217" max="9217" width="11.28515625" style="209" customWidth="1"/>
    <col min="9218" max="9219" width="9.140625" style="209"/>
    <col min="9220" max="9220" width="27.85546875" style="209" customWidth="1"/>
    <col min="9221" max="9221" width="20.85546875" style="209" customWidth="1"/>
    <col min="9222" max="9222" width="22.140625" style="209" customWidth="1"/>
    <col min="9223" max="9223" width="13" style="209" customWidth="1"/>
    <col min="9224" max="9472" width="9.140625" style="209"/>
    <col min="9473" max="9473" width="11.28515625" style="209" customWidth="1"/>
    <col min="9474" max="9475" width="9.140625" style="209"/>
    <col min="9476" max="9476" width="27.85546875" style="209" customWidth="1"/>
    <col min="9477" max="9477" width="20.85546875" style="209" customWidth="1"/>
    <col min="9478" max="9478" width="22.140625" style="209" customWidth="1"/>
    <col min="9479" max="9479" width="13" style="209" customWidth="1"/>
    <col min="9480" max="9728" width="9.140625" style="209"/>
    <col min="9729" max="9729" width="11.28515625" style="209" customWidth="1"/>
    <col min="9730" max="9731" width="9.140625" style="209"/>
    <col min="9732" max="9732" width="27.85546875" style="209" customWidth="1"/>
    <col min="9733" max="9733" width="20.85546875" style="209" customWidth="1"/>
    <col min="9734" max="9734" width="22.140625" style="209" customWidth="1"/>
    <col min="9735" max="9735" width="13" style="209" customWidth="1"/>
    <col min="9736" max="9984" width="9.140625" style="209"/>
    <col min="9985" max="9985" width="11.28515625" style="209" customWidth="1"/>
    <col min="9986" max="9987" width="9.140625" style="209"/>
    <col min="9988" max="9988" width="27.85546875" style="209" customWidth="1"/>
    <col min="9989" max="9989" width="20.85546875" style="209" customWidth="1"/>
    <col min="9990" max="9990" width="22.140625" style="209" customWidth="1"/>
    <col min="9991" max="9991" width="13" style="209" customWidth="1"/>
    <col min="9992" max="10240" width="9.140625" style="209"/>
    <col min="10241" max="10241" width="11.28515625" style="209" customWidth="1"/>
    <col min="10242" max="10243" width="9.140625" style="209"/>
    <col min="10244" max="10244" width="27.85546875" style="209" customWidth="1"/>
    <col min="10245" max="10245" width="20.85546875" style="209" customWidth="1"/>
    <col min="10246" max="10246" width="22.140625" style="209" customWidth="1"/>
    <col min="10247" max="10247" width="13" style="209" customWidth="1"/>
    <col min="10248" max="10496" width="9.140625" style="209"/>
    <col min="10497" max="10497" width="11.28515625" style="209" customWidth="1"/>
    <col min="10498" max="10499" width="9.140625" style="209"/>
    <col min="10500" max="10500" width="27.85546875" style="209" customWidth="1"/>
    <col min="10501" max="10501" width="20.85546875" style="209" customWidth="1"/>
    <col min="10502" max="10502" width="22.140625" style="209" customWidth="1"/>
    <col min="10503" max="10503" width="13" style="209" customWidth="1"/>
    <col min="10504" max="10752" width="9.140625" style="209"/>
    <col min="10753" max="10753" width="11.28515625" style="209" customWidth="1"/>
    <col min="10754" max="10755" width="9.140625" style="209"/>
    <col min="10756" max="10756" width="27.85546875" style="209" customWidth="1"/>
    <col min="10757" max="10757" width="20.85546875" style="209" customWidth="1"/>
    <col min="10758" max="10758" width="22.140625" style="209" customWidth="1"/>
    <col min="10759" max="10759" width="13" style="209" customWidth="1"/>
    <col min="10760" max="11008" width="9.140625" style="209"/>
    <col min="11009" max="11009" width="11.28515625" style="209" customWidth="1"/>
    <col min="11010" max="11011" width="9.140625" style="209"/>
    <col min="11012" max="11012" width="27.85546875" style="209" customWidth="1"/>
    <col min="11013" max="11013" width="20.85546875" style="209" customWidth="1"/>
    <col min="11014" max="11014" width="22.140625" style="209" customWidth="1"/>
    <col min="11015" max="11015" width="13" style="209" customWidth="1"/>
    <col min="11016" max="11264" width="9.140625" style="209"/>
    <col min="11265" max="11265" width="11.28515625" style="209" customWidth="1"/>
    <col min="11266" max="11267" width="9.140625" style="209"/>
    <col min="11268" max="11268" width="27.85546875" style="209" customWidth="1"/>
    <col min="11269" max="11269" width="20.85546875" style="209" customWidth="1"/>
    <col min="11270" max="11270" width="22.140625" style="209" customWidth="1"/>
    <col min="11271" max="11271" width="13" style="209" customWidth="1"/>
    <col min="11272" max="11520" width="9.140625" style="209"/>
    <col min="11521" max="11521" width="11.28515625" style="209" customWidth="1"/>
    <col min="11522" max="11523" width="9.140625" style="209"/>
    <col min="11524" max="11524" width="27.85546875" style="209" customWidth="1"/>
    <col min="11525" max="11525" width="20.85546875" style="209" customWidth="1"/>
    <col min="11526" max="11526" width="22.140625" style="209" customWidth="1"/>
    <col min="11527" max="11527" width="13" style="209" customWidth="1"/>
    <col min="11528" max="11776" width="9.140625" style="209"/>
    <col min="11777" max="11777" width="11.28515625" style="209" customWidth="1"/>
    <col min="11778" max="11779" width="9.140625" style="209"/>
    <col min="11780" max="11780" width="27.85546875" style="209" customWidth="1"/>
    <col min="11781" max="11781" width="20.85546875" style="209" customWidth="1"/>
    <col min="11782" max="11782" width="22.140625" style="209" customWidth="1"/>
    <col min="11783" max="11783" width="13" style="209" customWidth="1"/>
    <col min="11784" max="12032" width="9.140625" style="209"/>
    <col min="12033" max="12033" width="11.28515625" style="209" customWidth="1"/>
    <col min="12034" max="12035" width="9.140625" style="209"/>
    <col min="12036" max="12036" width="27.85546875" style="209" customWidth="1"/>
    <col min="12037" max="12037" width="20.85546875" style="209" customWidth="1"/>
    <col min="12038" max="12038" width="22.140625" style="209" customWidth="1"/>
    <col min="12039" max="12039" width="13" style="209" customWidth="1"/>
    <col min="12040" max="12288" width="9.140625" style="209"/>
    <col min="12289" max="12289" width="11.28515625" style="209" customWidth="1"/>
    <col min="12290" max="12291" width="9.140625" style="209"/>
    <col min="12292" max="12292" width="27.85546875" style="209" customWidth="1"/>
    <col min="12293" max="12293" width="20.85546875" style="209" customWidth="1"/>
    <col min="12294" max="12294" width="22.140625" style="209" customWidth="1"/>
    <col min="12295" max="12295" width="13" style="209" customWidth="1"/>
    <col min="12296" max="12544" width="9.140625" style="209"/>
    <col min="12545" max="12545" width="11.28515625" style="209" customWidth="1"/>
    <col min="12546" max="12547" width="9.140625" style="209"/>
    <col min="12548" max="12548" width="27.85546875" style="209" customWidth="1"/>
    <col min="12549" max="12549" width="20.85546875" style="209" customWidth="1"/>
    <col min="12550" max="12550" width="22.140625" style="209" customWidth="1"/>
    <col min="12551" max="12551" width="13" style="209" customWidth="1"/>
    <col min="12552" max="12800" width="9.140625" style="209"/>
    <col min="12801" max="12801" width="11.28515625" style="209" customWidth="1"/>
    <col min="12802" max="12803" width="9.140625" style="209"/>
    <col min="12804" max="12804" width="27.85546875" style="209" customWidth="1"/>
    <col min="12805" max="12805" width="20.85546875" style="209" customWidth="1"/>
    <col min="12806" max="12806" width="22.140625" style="209" customWidth="1"/>
    <col min="12807" max="12807" width="13" style="209" customWidth="1"/>
    <col min="12808" max="13056" width="9.140625" style="209"/>
    <col min="13057" max="13057" width="11.28515625" style="209" customWidth="1"/>
    <col min="13058" max="13059" width="9.140625" style="209"/>
    <col min="13060" max="13060" width="27.85546875" style="209" customWidth="1"/>
    <col min="13061" max="13061" width="20.85546875" style="209" customWidth="1"/>
    <col min="13062" max="13062" width="22.140625" style="209" customWidth="1"/>
    <col min="13063" max="13063" width="13" style="209" customWidth="1"/>
    <col min="13064" max="13312" width="9.140625" style="209"/>
    <col min="13313" max="13313" width="11.28515625" style="209" customWidth="1"/>
    <col min="13314" max="13315" width="9.140625" style="209"/>
    <col min="13316" max="13316" width="27.85546875" style="209" customWidth="1"/>
    <col min="13317" max="13317" width="20.85546875" style="209" customWidth="1"/>
    <col min="13318" max="13318" width="22.140625" style="209" customWidth="1"/>
    <col min="13319" max="13319" width="13" style="209" customWidth="1"/>
    <col min="13320" max="13568" width="9.140625" style="209"/>
    <col min="13569" max="13569" width="11.28515625" style="209" customWidth="1"/>
    <col min="13570" max="13571" width="9.140625" style="209"/>
    <col min="13572" max="13572" width="27.85546875" style="209" customWidth="1"/>
    <col min="13573" max="13573" width="20.85546875" style="209" customWidth="1"/>
    <col min="13574" max="13574" width="22.140625" style="209" customWidth="1"/>
    <col min="13575" max="13575" width="13" style="209" customWidth="1"/>
    <col min="13576" max="13824" width="9.140625" style="209"/>
    <col min="13825" max="13825" width="11.28515625" style="209" customWidth="1"/>
    <col min="13826" max="13827" width="9.140625" style="209"/>
    <col min="13828" max="13828" width="27.85546875" style="209" customWidth="1"/>
    <col min="13829" max="13829" width="20.85546875" style="209" customWidth="1"/>
    <col min="13830" max="13830" width="22.140625" style="209" customWidth="1"/>
    <col min="13831" max="13831" width="13" style="209" customWidth="1"/>
    <col min="13832" max="14080" width="9.140625" style="209"/>
    <col min="14081" max="14081" width="11.28515625" style="209" customWidth="1"/>
    <col min="14082" max="14083" width="9.140625" style="209"/>
    <col min="14084" max="14084" width="27.85546875" style="209" customWidth="1"/>
    <col min="14085" max="14085" width="20.85546875" style="209" customWidth="1"/>
    <col min="14086" max="14086" width="22.140625" style="209" customWidth="1"/>
    <col min="14087" max="14087" width="13" style="209" customWidth="1"/>
    <col min="14088" max="14336" width="9.140625" style="209"/>
    <col min="14337" max="14337" width="11.28515625" style="209" customWidth="1"/>
    <col min="14338" max="14339" width="9.140625" style="209"/>
    <col min="14340" max="14340" width="27.85546875" style="209" customWidth="1"/>
    <col min="14341" max="14341" width="20.85546875" style="209" customWidth="1"/>
    <col min="14342" max="14342" width="22.140625" style="209" customWidth="1"/>
    <col min="14343" max="14343" width="13" style="209" customWidth="1"/>
    <col min="14344" max="14592" width="9.140625" style="209"/>
    <col min="14593" max="14593" width="11.28515625" style="209" customWidth="1"/>
    <col min="14594" max="14595" width="9.140625" style="209"/>
    <col min="14596" max="14596" width="27.85546875" style="209" customWidth="1"/>
    <col min="14597" max="14597" width="20.85546875" style="209" customWidth="1"/>
    <col min="14598" max="14598" width="22.140625" style="209" customWidth="1"/>
    <col min="14599" max="14599" width="13" style="209" customWidth="1"/>
    <col min="14600" max="14848" width="9.140625" style="209"/>
    <col min="14849" max="14849" width="11.28515625" style="209" customWidth="1"/>
    <col min="14850" max="14851" width="9.140625" style="209"/>
    <col min="14852" max="14852" width="27.85546875" style="209" customWidth="1"/>
    <col min="14853" max="14853" width="20.85546875" style="209" customWidth="1"/>
    <col min="14854" max="14854" width="22.140625" style="209" customWidth="1"/>
    <col min="14855" max="14855" width="13" style="209" customWidth="1"/>
    <col min="14856" max="15104" width="9.140625" style="209"/>
    <col min="15105" max="15105" width="11.28515625" style="209" customWidth="1"/>
    <col min="15106" max="15107" width="9.140625" style="209"/>
    <col min="15108" max="15108" width="27.85546875" style="209" customWidth="1"/>
    <col min="15109" max="15109" width="20.85546875" style="209" customWidth="1"/>
    <col min="15110" max="15110" width="22.140625" style="209" customWidth="1"/>
    <col min="15111" max="15111" width="13" style="209" customWidth="1"/>
    <col min="15112" max="15360" width="9.140625" style="209"/>
    <col min="15361" max="15361" width="11.28515625" style="209" customWidth="1"/>
    <col min="15362" max="15363" width="9.140625" style="209"/>
    <col min="15364" max="15364" width="27.85546875" style="209" customWidth="1"/>
    <col min="15365" max="15365" width="20.85546875" style="209" customWidth="1"/>
    <col min="15366" max="15366" width="22.140625" style="209" customWidth="1"/>
    <col min="15367" max="15367" width="13" style="209" customWidth="1"/>
    <col min="15368" max="15616" width="9.140625" style="209"/>
    <col min="15617" max="15617" width="11.28515625" style="209" customWidth="1"/>
    <col min="15618" max="15619" width="9.140625" style="209"/>
    <col min="15620" max="15620" width="27.85546875" style="209" customWidth="1"/>
    <col min="15621" max="15621" width="20.85546875" style="209" customWidth="1"/>
    <col min="15622" max="15622" width="22.140625" style="209" customWidth="1"/>
    <col min="15623" max="15623" width="13" style="209" customWidth="1"/>
    <col min="15624" max="15872" width="9.140625" style="209"/>
    <col min="15873" max="15873" width="11.28515625" style="209" customWidth="1"/>
    <col min="15874" max="15875" width="9.140625" style="209"/>
    <col min="15876" max="15876" width="27.85546875" style="209" customWidth="1"/>
    <col min="15877" max="15877" width="20.85546875" style="209" customWidth="1"/>
    <col min="15878" max="15878" width="22.140625" style="209" customWidth="1"/>
    <col min="15879" max="15879" width="13" style="209" customWidth="1"/>
    <col min="15880" max="16128" width="9.140625" style="209"/>
    <col min="16129" max="16129" width="11.28515625" style="209" customWidth="1"/>
    <col min="16130" max="16131" width="9.140625" style="209"/>
    <col min="16132" max="16132" width="27.85546875" style="209" customWidth="1"/>
    <col min="16133" max="16133" width="20.85546875" style="209" customWidth="1"/>
    <col min="16134" max="16134" width="22.140625" style="209" customWidth="1"/>
    <col min="16135" max="16135" width="13" style="209" customWidth="1"/>
    <col min="16136" max="16384" width="9.140625" style="209"/>
  </cols>
  <sheetData>
    <row r="1" spans="2:6" ht="20.25" x14ac:dyDescent="0.3">
      <c r="B1" s="26" t="str">
        <f>[6]Cover!C22</f>
        <v>Endeavour Energy</v>
      </c>
    </row>
    <row r="2" spans="2:6" ht="20.25" x14ac:dyDescent="0.3">
      <c r="B2" s="210" t="s">
        <v>197</v>
      </c>
    </row>
    <row r="3" spans="2:6" ht="20.25" x14ac:dyDescent="0.3">
      <c r="B3" s="317" t="str">
        <f>Cover!C26</f>
        <v>2013-14</v>
      </c>
    </row>
    <row r="4" spans="2:6" ht="20.25" x14ac:dyDescent="0.3">
      <c r="B4" s="210"/>
    </row>
    <row r="5" spans="2:6" s="211" customFormat="1" ht="14.25" customHeight="1" x14ac:dyDescent="0.2">
      <c r="B5" s="541" t="s">
        <v>198</v>
      </c>
      <c r="C5" s="542"/>
      <c r="D5" s="542"/>
      <c r="E5" s="543"/>
    </row>
    <row r="6" spans="2:6" ht="20.25" x14ac:dyDescent="0.3">
      <c r="B6" s="210"/>
    </row>
    <row r="7" spans="2:6" ht="15.75" x14ac:dyDescent="0.25">
      <c r="B7" s="212" t="s">
        <v>199</v>
      </c>
    </row>
    <row r="9" spans="2:6" x14ac:dyDescent="0.2">
      <c r="B9" s="544" t="s">
        <v>200</v>
      </c>
      <c r="C9" s="544"/>
      <c r="D9" s="544"/>
      <c r="E9" s="348" t="s">
        <v>201</v>
      </c>
      <c r="F9" s="348" t="s">
        <v>202</v>
      </c>
    </row>
    <row r="10" spans="2:6" x14ac:dyDescent="0.2">
      <c r="B10" s="538" t="str">
        <f>'[6]7. Capex'!B43</f>
        <v>System assets</v>
      </c>
      <c r="C10" s="539"/>
      <c r="D10" s="540"/>
      <c r="E10" s="350"/>
      <c r="F10" s="153" t="s">
        <v>97</v>
      </c>
    </row>
    <row r="11" spans="2:6" x14ac:dyDescent="0.2">
      <c r="B11" s="532" t="str">
        <f>'[6]7. Capex'!B44</f>
        <v>Subtransmission lines and cables</v>
      </c>
      <c r="C11" s="533"/>
      <c r="D11" s="534"/>
      <c r="E11" s="410">
        <v>46.770201284292213</v>
      </c>
      <c r="F11" s="167">
        <f>'5. Capex'!D39</f>
        <v>66405.631500287229</v>
      </c>
    </row>
    <row r="12" spans="2:6" x14ac:dyDescent="0.2">
      <c r="B12" s="532" t="str">
        <f>'[6]7. Capex'!B45</f>
        <v>Distribution lines and cables</v>
      </c>
      <c r="C12" s="533"/>
      <c r="D12" s="534"/>
      <c r="E12" s="410">
        <v>47.854905175422061</v>
      </c>
      <c r="F12" s="167">
        <f>'5. Capex'!D40</f>
        <v>119043.26164184854</v>
      </c>
    </row>
    <row r="13" spans="2:6" x14ac:dyDescent="0.2">
      <c r="B13" s="532" t="str">
        <f>'[6]7. Capex'!B46</f>
        <v>Substations</v>
      </c>
      <c r="C13" s="533"/>
      <c r="D13" s="534"/>
      <c r="E13" s="410">
        <v>40</v>
      </c>
      <c r="F13" s="167">
        <f>'5. Capex'!D41</f>
        <v>212362.73081532796</v>
      </c>
    </row>
    <row r="14" spans="2:6" x14ac:dyDescent="0.2">
      <c r="B14" s="532" t="str">
        <f>'[6]7. Capex'!B47</f>
        <v>Transformers</v>
      </c>
      <c r="C14" s="533"/>
      <c r="D14" s="534"/>
      <c r="E14" s="410">
        <v>40</v>
      </c>
      <c r="F14" s="167">
        <f>'5. Capex'!D42</f>
        <v>25723.247961480793</v>
      </c>
    </row>
    <row r="15" spans="2:6" x14ac:dyDescent="0.2">
      <c r="B15" s="532" t="str">
        <f>'[6]7. Capex'!B48</f>
        <v>Low voltage lines and cables</v>
      </c>
      <c r="C15" s="533"/>
      <c r="D15" s="534"/>
      <c r="E15" s="410">
        <v>47.766963999134632</v>
      </c>
      <c r="F15" s="167">
        <f>'5. Capex'!D43</f>
        <v>44327.206835273864</v>
      </c>
    </row>
    <row r="16" spans="2:6" x14ac:dyDescent="0.2">
      <c r="B16" s="532" t="str">
        <f>'[6]7. Capex'!B49</f>
        <v>Customer metering and load control</v>
      </c>
      <c r="C16" s="533"/>
      <c r="D16" s="534"/>
      <c r="E16" s="410">
        <v>25</v>
      </c>
      <c r="F16" s="167">
        <f>'5. Capex'!D44</f>
        <v>4525.1468228457879</v>
      </c>
    </row>
    <row r="17" spans="2:6" x14ac:dyDescent="0.2">
      <c r="B17" s="532" t="str">
        <f>'[6]7. Capex'!B50</f>
        <v>Communications</v>
      </c>
      <c r="C17" s="533"/>
      <c r="D17" s="534"/>
      <c r="E17" s="410">
        <v>10</v>
      </c>
      <c r="F17" s="167">
        <f>'5. Capex'!D45</f>
        <v>4418.56245346377</v>
      </c>
    </row>
    <row r="18" spans="2:6" x14ac:dyDescent="0.2">
      <c r="B18" s="532" t="str">
        <f>'[6]7. Capex'!B51</f>
        <v>Land</v>
      </c>
      <c r="C18" s="533"/>
      <c r="D18" s="534"/>
      <c r="E18" s="410" t="s">
        <v>381</v>
      </c>
      <c r="F18" s="167">
        <f>'5. Capex'!D46</f>
        <v>214.96233096558723</v>
      </c>
    </row>
    <row r="19" spans="2:6" x14ac:dyDescent="0.2">
      <c r="B19" s="532" t="str">
        <f>'[6]7. Capex'!B52</f>
        <v>Easements</v>
      </c>
      <c r="C19" s="533"/>
      <c r="D19" s="534"/>
      <c r="E19" s="410" t="s">
        <v>381</v>
      </c>
      <c r="F19" s="167">
        <f>'5. Capex'!D47</f>
        <v>724.96975403519764</v>
      </c>
    </row>
    <row r="20" spans="2:6" x14ac:dyDescent="0.2">
      <c r="B20" s="532" t="str">
        <f>'[6]7. Capex'!B53</f>
        <v>Emergency spares (major plant, excludes inventory)</v>
      </c>
      <c r="C20" s="533"/>
      <c r="D20" s="534"/>
      <c r="E20" s="410">
        <v>40</v>
      </c>
      <c r="F20" s="167">
        <f>'5. Capex'!D48</f>
        <v>51.998464420466426</v>
      </c>
    </row>
    <row r="21" spans="2:6" x14ac:dyDescent="0.2">
      <c r="B21" s="535" t="str">
        <f>'[6]7. Capex'!B54</f>
        <v>Sub-total</v>
      </c>
      <c r="C21" s="536"/>
      <c r="D21" s="537"/>
      <c r="E21" s="213"/>
      <c r="F21" s="184">
        <f>SUM(F11:F20)</f>
        <v>477797.71857994923</v>
      </c>
    </row>
    <row r="22" spans="2:6" x14ac:dyDescent="0.2">
      <c r="B22" s="538" t="str">
        <f>'[6]7. Capex'!B55</f>
        <v>Non-system assets</v>
      </c>
      <c r="C22" s="539"/>
      <c r="D22" s="540"/>
      <c r="E22" s="350"/>
      <c r="F22" s="350"/>
    </row>
    <row r="23" spans="2:6" x14ac:dyDescent="0.2">
      <c r="B23" s="532" t="str">
        <f>'[6]7. Capex'!B56</f>
        <v>Information and communication technology</v>
      </c>
      <c r="C23" s="533"/>
      <c r="D23" s="534"/>
      <c r="E23" s="410">
        <v>2.8816616698547657</v>
      </c>
      <c r="F23" s="167">
        <f>'5. Capex'!D51</f>
        <v>13849.653988396083</v>
      </c>
    </row>
    <row r="24" spans="2:6" x14ac:dyDescent="0.2">
      <c r="B24" s="532" t="str">
        <f>'[6]7. Capex'!B57</f>
        <v>Furniture, fittings, plant and equipment</v>
      </c>
      <c r="C24" s="533"/>
      <c r="D24" s="534"/>
      <c r="E24" s="410">
        <v>8.6272456072498507</v>
      </c>
      <c r="F24" s="167">
        <f>'5. Capex'!D52</f>
        <v>3500.988736630984</v>
      </c>
    </row>
    <row r="25" spans="2:6" x14ac:dyDescent="0.2">
      <c r="B25" s="532" t="str">
        <f>'[6]7. Capex'!B58</f>
        <v>Motor vehicles</v>
      </c>
      <c r="C25" s="533"/>
      <c r="D25" s="534"/>
      <c r="E25" s="410">
        <v>12.093681614817621</v>
      </c>
      <c r="F25" s="167">
        <f>'5. Capex'!D53</f>
        <v>4858.8871473721356</v>
      </c>
    </row>
    <row r="26" spans="2:6" x14ac:dyDescent="0.2">
      <c r="B26" s="532" t="str">
        <f>'[6]7. Capex'!B59</f>
        <v>Buildings</v>
      </c>
      <c r="C26" s="533"/>
      <c r="D26" s="534"/>
      <c r="E26" s="410">
        <v>40</v>
      </c>
      <c r="F26" s="167">
        <f>'5. Capex'!D54</f>
        <v>20160.331135586192</v>
      </c>
    </row>
    <row r="27" spans="2:6" x14ac:dyDescent="0.2">
      <c r="B27" s="532" t="str">
        <f>'[6]7. Capex'!B60</f>
        <v>Land (non-system)</v>
      </c>
      <c r="C27" s="533"/>
      <c r="D27" s="534"/>
      <c r="E27" s="410" t="s">
        <v>381</v>
      </c>
      <c r="F27" s="167">
        <f>'5. Capex'!D55</f>
        <v>0</v>
      </c>
    </row>
    <row r="28" spans="2:6" x14ac:dyDescent="0.2">
      <c r="B28" s="532" t="str">
        <f>'[6]7. Capex'!B61</f>
        <v>Other non-system assets</v>
      </c>
      <c r="C28" s="533"/>
      <c r="D28" s="534"/>
      <c r="E28" s="410" t="s">
        <v>381</v>
      </c>
      <c r="F28" s="167">
        <f>'5. Capex'!D56</f>
        <v>0</v>
      </c>
    </row>
    <row r="29" spans="2:6" x14ac:dyDescent="0.2">
      <c r="B29" s="535" t="str">
        <f>'[6]7. Capex'!B62</f>
        <v>Sub-total</v>
      </c>
      <c r="C29" s="536"/>
      <c r="D29" s="537"/>
      <c r="E29" s="213"/>
      <c r="F29" s="184">
        <f>SUM(F23:F28)</f>
        <v>42369.861007985397</v>
      </c>
    </row>
    <row r="30" spans="2:6" x14ac:dyDescent="0.2">
      <c r="B30" s="535" t="str">
        <f>'[6]7. Capex'!B63</f>
        <v>Total</v>
      </c>
      <c r="C30" s="536"/>
      <c r="D30" s="537"/>
      <c r="E30" s="213"/>
      <c r="F30" s="184">
        <f>F21+F29</f>
        <v>520167.57958793466</v>
      </c>
    </row>
  </sheetData>
  <mergeCells count="23">
    <mergeCell ref="B13:D13"/>
    <mergeCell ref="B5:E5"/>
    <mergeCell ref="B9:D9"/>
    <mergeCell ref="B10:D10"/>
    <mergeCell ref="B11:D11"/>
    <mergeCell ref="B12:D12"/>
    <mergeCell ref="B25:D25"/>
    <mergeCell ref="B14:D14"/>
    <mergeCell ref="B15:D15"/>
    <mergeCell ref="B16:D16"/>
    <mergeCell ref="B17:D17"/>
    <mergeCell ref="B18:D18"/>
    <mergeCell ref="B19:D19"/>
    <mergeCell ref="B20:D20"/>
    <mergeCell ref="B21:D21"/>
    <mergeCell ref="B22:D22"/>
    <mergeCell ref="B23:D23"/>
    <mergeCell ref="B24:D24"/>
    <mergeCell ref="B26:D26"/>
    <mergeCell ref="B27:D27"/>
    <mergeCell ref="B28:D28"/>
    <mergeCell ref="B29:D29"/>
    <mergeCell ref="B30:D30"/>
  </mergeCells>
  <pageMargins left="0.35433070866141736" right="0.35433070866141736" top="0.59055118110236227" bottom="0.59055118110236227" header="0.51181102362204722" footer="0.11811023622047245"/>
  <pageSetup paperSize="9" fitToHeight="100" orientation="landscape" r:id="rId1"/>
  <headerFooter scaleWithDoc="0" alignWithMargins="0">
    <oddFooter>&amp;L&amp;8&amp;D&amp;C&amp;8&amp; Template: &amp;A
&amp;F&amp;R&amp;8&amp;P of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52"/>
  <sheetViews>
    <sheetView showGridLines="0" view="pageBreakPreview" topLeftCell="A7" zoomScaleNormal="100" zoomScaleSheetLayoutView="100" workbookViewId="0">
      <selection activeCell="J26" sqref="J26"/>
    </sheetView>
  </sheetViews>
  <sheetFormatPr defaultRowHeight="12.75" x14ac:dyDescent="0.2"/>
  <cols>
    <col min="1" max="1" width="11.5703125" style="73" customWidth="1"/>
    <col min="2" max="2" width="16.42578125" style="73" bestFit="1" customWidth="1"/>
    <col min="3" max="3" width="41.28515625" style="73" customWidth="1"/>
    <col min="4" max="12" width="15.7109375" style="73" customWidth="1"/>
    <col min="13" max="256" width="9.140625" style="73"/>
    <col min="257" max="257" width="20.7109375" style="73" customWidth="1"/>
    <col min="258" max="258" width="16.42578125" style="73" bestFit="1" customWidth="1"/>
    <col min="259" max="259" width="41.28515625" style="73" customWidth="1"/>
    <col min="260" max="268" width="20.7109375" style="73" customWidth="1"/>
    <col min="269" max="512" width="9.140625" style="73"/>
    <col min="513" max="513" width="20.7109375" style="73" customWidth="1"/>
    <col min="514" max="514" width="16.42578125" style="73" bestFit="1" customWidth="1"/>
    <col min="515" max="515" width="41.28515625" style="73" customWidth="1"/>
    <col min="516" max="524" width="20.7109375" style="73" customWidth="1"/>
    <col min="525" max="768" width="9.140625" style="73"/>
    <col min="769" max="769" width="20.7109375" style="73" customWidth="1"/>
    <col min="770" max="770" width="16.42578125" style="73" bestFit="1" customWidth="1"/>
    <col min="771" max="771" width="41.28515625" style="73" customWidth="1"/>
    <col min="772" max="780" width="20.7109375" style="73" customWidth="1"/>
    <col min="781" max="1024" width="9.140625" style="73"/>
    <col min="1025" max="1025" width="20.7109375" style="73" customWidth="1"/>
    <col min="1026" max="1026" width="16.42578125" style="73" bestFit="1" customWidth="1"/>
    <col min="1027" max="1027" width="41.28515625" style="73" customWidth="1"/>
    <col min="1028" max="1036" width="20.7109375" style="73" customWidth="1"/>
    <col min="1037" max="1280" width="9.140625" style="73"/>
    <col min="1281" max="1281" width="20.7109375" style="73" customWidth="1"/>
    <col min="1282" max="1282" width="16.42578125" style="73" bestFit="1" customWidth="1"/>
    <col min="1283" max="1283" width="41.28515625" style="73" customWidth="1"/>
    <col min="1284" max="1292" width="20.7109375" style="73" customWidth="1"/>
    <col min="1293" max="1536" width="9.140625" style="73"/>
    <col min="1537" max="1537" width="20.7109375" style="73" customWidth="1"/>
    <col min="1538" max="1538" width="16.42578125" style="73" bestFit="1" customWidth="1"/>
    <col min="1539" max="1539" width="41.28515625" style="73" customWidth="1"/>
    <col min="1540" max="1548" width="20.7109375" style="73" customWidth="1"/>
    <col min="1549" max="1792" width="9.140625" style="73"/>
    <col min="1793" max="1793" width="20.7109375" style="73" customWidth="1"/>
    <col min="1794" max="1794" width="16.42578125" style="73" bestFit="1" customWidth="1"/>
    <col min="1795" max="1795" width="41.28515625" style="73" customWidth="1"/>
    <col min="1796" max="1804" width="20.7109375" style="73" customWidth="1"/>
    <col min="1805" max="2048" width="9.140625" style="73"/>
    <col min="2049" max="2049" width="20.7109375" style="73" customWidth="1"/>
    <col min="2050" max="2050" width="16.42578125" style="73" bestFit="1" customWidth="1"/>
    <col min="2051" max="2051" width="41.28515625" style="73" customWidth="1"/>
    <col min="2052" max="2060" width="20.7109375" style="73" customWidth="1"/>
    <col min="2061" max="2304" width="9.140625" style="73"/>
    <col min="2305" max="2305" width="20.7109375" style="73" customWidth="1"/>
    <col min="2306" max="2306" width="16.42578125" style="73" bestFit="1" customWidth="1"/>
    <col min="2307" max="2307" width="41.28515625" style="73" customWidth="1"/>
    <col min="2308" max="2316" width="20.7109375" style="73" customWidth="1"/>
    <col min="2317" max="2560" width="9.140625" style="73"/>
    <col min="2561" max="2561" width="20.7109375" style="73" customWidth="1"/>
    <col min="2562" max="2562" width="16.42578125" style="73" bestFit="1" customWidth="1"/>
    <col min="2563" max="2563" width="41.28515625" style="73" customWidth="1"/>
    <col min="2564" max="2572" width="20.7109375" style="73" customWidth="1"/>
    <col min="2573" max="2816" width="9.140625" style="73"/>
    <col min="2817" max="2817" width="20.7109375" style="73" customWidth="1"/>
    <col min="2818" max="2818" width="16.42578125" style="73" bestFit="1" customWidth="1"/>
    <col min="2819" max="2819" width="41.28515625" style="73" customWidth="1"/>
    <col min="2820" max="2828" width="20.7109375" style="73" customWidth="1"/>
    <col min="2829" max="3072" width="9.140625" style="73"/>
    <col min="3073" max="3073" width="20.7109375" style="73" customWidth="1"/>
    <col min="3074" max="3074" width="16.42578125" style="73" bestFit="1" customWidth="1"/>
    <col min="3075" max="3075" width="41.28515625" style="73" customWidth="1"/>
    <col min="3076" max="3084" width="20.7109375" style="73" customWidth="1"/>
    <col min="3085" max="3328" width="9.140625" style="73"/>
    <col min="3329" max="3329" width="20.7109375" style="73" customWidth="1"/>
    <col min="3330" max="3330" width="16.42578125" style="73" bestFit="1" customWidth="1"/>
    <col min="3331" max="3331" width="41.28515625" style="73" customWidth="1"/>
    <col min="3332" max="3340" width="20.7109375" style="73" customWidth="1"/>
    <col min="3341" max="3584" width="9.140625" style="73"/>
    <col min="3585" max="3585" width="20.7109375" style="73" customWidth="1"/>
    <col min="3586" max="3586" width="16.42578125" style="73" bestFit="1" customWidth="1"/>
    <col min="3587" max="3587" width="41.28515625" style="73" customWidth="1"/>
    <col min="3588" max="3596" width="20.7109375" style="73" customWidth="1"/>
    <col min="3597" max="3840" width="9.140625" style="73"/>
    <col min="3841" max="3841" width="20.7109375" style="73" customWidth="1"/>
    <col min="3842" max="3842" width="16.42578125" style="73" bestFit="1" customWidth="1"/>
    <col min="3843" max="3843" width="41.28515625" style="73" customWidth="1"/>
    <col min="3844" max="3852" width="20.7109375" style="73" customWidth="1"/>
    <col min="3853" max="4096" width="9.140625" style="73"/>
    <col min="4097" max="4097" width="20.7109375" style="73" customWidth="1"/>
    <col min="4098" max="4098" width="16.42578125" style="73" bestFit="1" customWidth="1"/>
    <col min="4099" max="4099" width="41.28515625" style="73" customWidth="1"/>
    <col min="4100" max="4108" width="20.7109375" style="73" customWidth="1"/>
    <col min="4109" max="4352" width="9.140625" style="73"/>
    <col min="4353" max="4353" width="20.7109375" style="73" customWidth="1"/>
    <col min="4354" max="4354" width="16.42578125" style="73" bestFit="1" customWidth="1"/>
    <col min="4355" max="4355" width="41.28515625" style="73" customWidth="1"/>
    <col min="4356" max="4364" width="20.7109375" style="73" customWidth="1"/>
    <col min="4365" max="4608" width="9.140625" style="73"/>
    <col min="4609" max="4609" width="20.7109375" style="73" customWidth="1"/>
    <col min="4610" max="4610" width="16.42578125" style="73" bestFit="1" customWidth="1"/>
    <col min="4611" max="4611" width="41.28515625" style="73" customWidth="1"/>
    <col min="4612" max="4620" width="20.7109375" style="73" customWidth="1"/>
    <col min="4621" max="4864" width="9.140625" style="73"/>
    <col min="4865" max="4865" width="20.7109375" style="73" customWidth="1"/>
    <col min="4866" max="4866" width="16.42578125" style="73" bestFit="1" customWidth="1"/>
    <col min="4867" max="4867" width="41.28515625" style="73" customWidth="1"/>
    <col min="4868" max="4876" width="20.7109375" style="73" customWidth="1"/>
    <col min="4877" max="5120" width="9.140625" style="73"/>
    <col min="5121" max="5121" width="20.7109375" style="73" customWidth="1"/>
    <col min="5122" max="5122" width="16.42578125" style="73" bestFit="1" customWidth="1"/>
    <col min="5123" max="5123" width="41.28515625" style="73" customWidth="1"/>
    <col min="5124" max="5132" width="20.7109375" style="73" customWidth="1"/>
    <col min="5133" max="5376" width="9.140625" style="73"/>
    <col min="5377" max="5377" width="20.7109375" style="73" customWidth="1"/>
    <col min="5378" max="5378" width="16.42578125" style="73" bestFit="1" customWidth="1"/>
    <col min="5379" max="5379" width="41.28515625" style="73" customWidth="1"/>
    <col min="5380" max="5388" width="20.7109375" style="73" customWidth="1"/>
    <col min="5389" max="5632" width="9.140625" style="73"/>
    <col min="5633" max="5633" width="20.7109375" style="73" customWidth="1"/>
    <col min="5634" max="5634" width="16.42578125" style="73" bestFit="1" customWidth="1"/>
    <col min="5635" max="5635" width="41.28515625" style="73" customWidth="1"/>
    <col min="5636" max="5644" width="20.7109375" style="73" customWidth="1"/>
    <col min="5645" max="5888" width="9.140625" style="73"/>
    <col min="5889" max="5889" width="20.7109375" style="73" customWidth="1"/>
    <col min="5890" max="5890" width="16.42578125" style="73" bestFit="1" customWidth="1"/>
    <col min="5891" max="5891" width="41.28515625" style="73" customWidth="1"/>
    <col min="5892" max="5900" width="20.7109375" style="73" customWidth="1"/>
    <col min="5901" max="6144" width="9.140625" style="73"/>
    <col min="6145" max="6145" width="20.7109375" style="73" customWidth="1"/>
    <col min="6146" max="6146" width="16.42578125" style="73" bestFit="1" customWidth="1"/>
    <col min="6147" max="6147" width="41.28515625" style="73" customWidth="1"/>
    <col min="6148" max="6156" width="20.7109375" style="73" customWidth="1"/>
    <col min="6157" max="6400" width="9.140625" style="73"/>
    <col min="6401" max="6401" width="20.7109375" style="73" customWidth="1"/>
    <col min="6402" max="6402" width="16.42578125" style="73" bestFit="1" customWidth="1"/>
    <col min="6403" max="6403" width="41.28515625" style="73" customWidth="1"/>
    <col min="6404" max="6412" width="20.7109375" style="73" customWidth="1"/>
    <col min="6413" max="6656" width="9.140625" style="73"/>
    <col min="6657" max="6657" width="20.7109375" style="73" customWidth="1"/>
    <col min="6658" max="6658" width="16.42578125" style="73" bestFit="1" customWidth="1"/>
    <col min="6659" max="6659" width="41.28515625" style="73" customWidth="1"/>
    <col min="6660" max="6668" width="20.7109375" style="73" customWidth="1"/>
    <col min="6669" max="6912" width="9.140625" style="73"/>
    <col min="6913" max="6913" width="20.7109375" style="73" customWidth="1"/>
    <col min="6914" max="6914" width="16.42578125" style="73" bestFit="1" customWidth="1"/>
    <col min="6915" max="6915" width="41.28515625" style="73" customWidth="1"/>
    <col min="6916" max="6924" width="20.7109375" style="73" customWidth="1"/>
    <col min="6925" max="7168" width="9.140625" style="73"/>
    <col min="7169" max="7169" width="20.7109375" style="73" customWidth="1"/>
    <col min="7170" max="7170" width="16.42578125" style="73" bestFit="1" customWidth="1"/>
    <col min="7171" max="7171" width="41.28515625" style="73" customWidth="1"/>
    <col min="7172" max="7180" width="20.7109375" style="73" customWidth="1"/>
    <col min="7181" max="7424" width="9.140625" style="73"/>
    <col min="7425" max="7425" width="20.7109375" style="73" customWidth="1"/>
    <col min="7426" max="7426" width="16.42578125" style="73" bestFit="1" customWidth="1"/>
    <col min="7427" max="7427" width="41.28515625" style="73" customWidth="1"/>
    <col min="7428" max="7436" width="20.7109375" style="73" customWidth="1"/>
    <col min="7437" max="7680" width="9.140625" style="73"/>
    <col min="7681" max="7681" width="20.7109375" style="73" customWidth="1"/>
    <col min="7682" max="7682" width="16.42578125" style="73" bestFit="1" customWidth="1"/>
    <col min="7683" max="7683" width="41.28515625" style="73" customWidth="1"/>
    <col min="7684" max="7692" width="20.7109375" style="73" customWidth="1"/>
    <col min="7693" max="7936" width="9.140625" style="73"/>
    <col min="7937" max="7937" width="20.7109375" style="73" customWidth="1"/>
    <col min="7938" max="7938" width="16.42578125" style="73" bestFit="1" customWidth="1"/>
    <col min="7939" max="7939" width="41.28515625" style="73" customWidth="1"/>
    <col min="7940" max="7948" width="20.7109375" style="73" customWidth="1"/>
    <col min="7949" max="8192" width="9.140625" style="73"/>
    <col min="8193" max="8193" width="20.7109375" style="73" customWidth="1"/>
    <col min="8194" max="8194" width="16.42578125" style="73" bestFit="1" customWidth="1"/>
    <col min="8195" max="8195" width="41.28515625" style="73" customWidth="1"/>
    <col min="8196" max="8204" width="20.7109375" style="73" customWidth="1"/>
    <col min="8205" max="8448" width="9.140625" style="73"/>
    <col min="8449" max="8449" width="20.7109375" style="73" customWidth="1"/>
    <col min="8450" max="8450" width="16.42578125" style="73" bestFit="1" customWidth="1"/>
    <col min="8451" max="8451" width="41.28515625" style="73" customWidth="1"/>
    <col min="8452" max="8460" width="20.7109375" style="73" customWidth="1"/>
    <col min="8461" max="8704" width="9.140625" style="73"/>
    <col min="8705" max="8705" width="20.7109375" style="73" customWidth="1"/>
    <col min="8706" max="8706" width="16.42578125" style="73" bestFit="1" customWidth="1"/>
    <col min="8707" max="8707" width="41.28515625" style="73" customWidth="1"/>
    <col min="8708" max="8716" width="20.7109375" style="73" customWidth="1"/>
    <col min="8717" max="8960" width="9.140625" style="73"/>
    <col min="8961" max="8961" width="20.7109375" style="73" customWidth="1"/>
    <col min="8962" max="8962" width="16.42578125" style="73" bestFit="1" customWidth="1"/>
    <col min="8963" max="8963" width="41.28515625" style="73" customWidth="1"/>
    <col min="8964" max="8972" width="20.7109375" style="73" customWidth="1"/>
    <col min="8973" max="9216" width="9.140625" style="73"/>
    <col min="9217" max="9217" width="20.7109375" style="73" customWidth="1"/>
    <col min="9218" max="9218" width="16.42578125" style="73" bestFit="1" customWidth="1"/>
    <col min="9219" max="9219" width="41.28515625" style="73" customWidth="1"/>
    <col min="9220" max="9228" width="20.7109375" style="73" customWidth="1"/>
    <col min="9229" max="9472" width="9.140625" style="73"/>
    <col min="9473" max="9473" width="20.7109375" style="73" customWidth="1"/>
    <col min="9474" max="9474" width="16.42578125" style="73" bestFit="1" customWidth="1"/>
    <col min="9475" max="9475" width="41.28515625" style="73" customWidth="1"/>
    <col min="9476" max="9484" width="20.7109375" style="73" customWidth="1"/>
    <col min="9485" max="9728" width="9.140625" style="73"/>
    <col min="9729" max="9729" width="20.7109375" style="73" customWidth="1"/>
    <col min="9730" max="9730" width="16.42578125" style="73" bestFit="1" customWidth="1"/>
    <col min="9731" max="9731" width="41.28515625" style="73" customWidth="1"/>
    <col min="9732" max="9740" width="20.7109375" style="73" customWidth="1"/>
    <col min="9741" max="9984" width="9.140625" style="73"/>
    <col min="9985" max="9985" width="20.7109375" style="73" customWidth="1"/>
    <col min="9986" max="9986" width="16.42578125" style="73" bestFit="1" customWidth="1"/>
    <col min="9987" max="9987" width="41.28515625" style="73" customWidth="1"/>
    <col min="9988" max="9996" width="20.7109375" style="73" customWidth="1"/>
    <col min="9997" max="10240" width="9.140625" style="73"/>
    <col min="10241" max="10241" width="20.7109375" style="73" customWidth="1"/>
    <col min="10242" max="10242" width="16.42578125" style="73" bestFit="1" customWidth="1"/>
    <col min="10243" max="10243" width="41.28515625" style="73" customWidth="1"/>
    <col min="10244" max="10252" width="20.7109375" style="73" customWidth="1"/>
    <col min="10253" max="10496" width="9.140625" style="73"/>
    <col min="10497" max="10497" width="20.7109375" style="73" customWidth="1"/>
    <col min="10498" max="10498" width="16.42578125" style="73" bestFit="1" customWidth="1"/>
    <col min="10499" max="10499" width="41.28515625" style="73" customWidth="1"/>
    <col min="10500" max="10508" width="20.7109375" style="73" customWidth="1"/>
    <col min="10509" max="10752" width="9.140625" style="73"/>
    <col min="10753" max="10753" width="20.7109375" style="73" customWidth="1"/>
    <col min="10754" max="10754" width="16.42578125" style="73" bestFit="1" customWidth="1"/>
    <col min="10755" max="10755" width="41.28515625" style="73" customWidth="1"/>
    <col min="10756" max="10764" width="20.7109375" style="73" customWidth="1"/>
    <col min="10765" max="11008" width="9.140625" style="73"/>
    <col min="11009" max="11009" width="20.7109375" style="73" customWidth="1"/>
    <col min="11010" max="11010" width="16.42578125" style="73" bestFit="1" customWidth="1"/>
    <col min="11011" max="11011" width="41.28515625" style="73" customWidth="1"/>
    <col min="11012" max="11020" width="20.7109375" style="73" customWidth="1"/>
    <col min="11021" max="11264" width="9.140625" style="73"/>
    <col min="11265" max="11265" width="20.7109375" style="73" customWidth="1"/>
    <col min="11266" max="11266" width="16.42578125" style="73" bestFit="1" customWidth="1"/>
    <col min="11267" max="11267" width="41.28515625" style="73" customWidth="1"/>
    <col min="11268" max="11276" width="20.7109375" style="73" customWidth="1"/>
    <col min="11277" max="11520" width="9.140625" style="73"/>
    <col min="11521" max="11521" width="20.7109375" style="73" customWidth="1"/>
    <col min="11522" max="11522" width="16.42578125" style="73" bestFit="1" customWidth="1"/>
    <col min="11523" max="11523" width="41.28515625" style="73" customWidth="1"/>
    <col min="11524" max="11532" width="20.7109375" style="73" customWidth="1"/>
    <col min="11533" max="11776" width="9.140625" style="73"/>
    <col min="11777" max="11777" width="20.7109375" style="73" customWidth="1"/>
    <col min="11778" max="11778" width="16.42578125" style="73" bestFit="1" customWidth="1"/>
    <col min="11779" max="11779" width="41.28515625" style="73" customWidth="1"/>
    <col min="11780" max="11788" width="20.7109375" style="73" customWidth="1"/>
    <col min="11789" max="12032" width="9.140625" style="73"/>
    <col min="12033" max="12033" width="20.7109375" style="73" customWidth="1"/>
    <col min="12034" max="12034" width="16.42578125" style="73" bestFit="1" customWidth="1"/>
    <col min="12035" max="12035" width="41.28515625" style="73" customWidth="1"/>
    <col min="12036" max="12044" width="20.7109375" style="73" customWidth="1"/>
    <col min="12045" max="12288" width="9.140625" style="73"/>
    <col min="12289" max="12289" width="20.7109375" style="73" customWidth="1"/>
    <col min="12290" max="12290" width="16.42578125" style="73" bestFit="1" customWidth="1"/>
    <col min="12291" max="12291" width="41.28515625" style="73" customWidth="1"/>
    <col min="12292" max="12300" width="20.7109375" style="73" customWidth="1"/>
    <col min="12301" max="12544" width="9.140625" style="73"/>
    <col min="12545" max="12545" width="20.7109375" style="73" customWidth="1"/>
    <col min="12546" max="12546" width="16.42578125" style="73" bestFit="1" customWidth="1"/>
    <col min="12547" max="12547" width="41.28515625" style="73" customWidth="1"/>
    <col min="12548" max="12556" width="20.7109375" style="73" customWidth="1"/>
    <col min="12557" max="12800" width="9.140625" style="73"/>
    <col min="12801" max="12801" width="20.7109375" style="73" customWidth="1"/>
    <col min="12802" max="12802" width="16.42578125" style="73" bestFit="1" customWidth="1"/>
    <col min="12803" max="12803" width="41.28515625" style="73" customWidth="1"/>
    <col min="12804" max="12812" width="20.7109375" style="73" customWidth="1"/>
    <col min="12813" max="13056" width="9.140625" style="73"/>
    <col min="13057" max="13057" width="20.7109375" style="73" customWidth="1"/>
    <col min="13058" max="13058" width="16.42578125" style="73" bestFit="1" customWidth="1"/>
    <col min="13059" max="13059" width="41.28515625" style="73" customWidth="1"/>
    <col min="13060" max="13068" width="20.7109375" style="73" customWidth="1"/>
    <col min="13069" max="13312" width="9.140625" style="73"/>
    <col min="13313" max="13313" width="20.7109375" style="73" customWidth="1"/>
    <col min="13314" max="13314" width="16.42578125" style="73" bestFit="1" customWidth="1"/>
    <col min="13315" max="13315" width="41.28515625" style="73" customWidth="1"/>
    <col min="13316" max="13324" width="20.7109375" style="73" customWidth="1"/>
    <col min="13325" max="13568" width="9.140625" style="73"/>
    <col min="13569" max="13569" width="20.7109375" style="73" customWidth="1"/>
    <col min="13570" max="13570" width="16.42578125" style="73" bestFit="1" customWidth="1"/>
    <col min="13571" max="13571" width="41.28515625" style="73" customWidth="1"/>
    <col min="13572" max="13580" width="20.7109375" style="73" customWidth="1"/>
    <col min="13581" max="13824" width="9.140625" style="73"/>
    <col min="13825" max="13825" width="20.7109375" style="73" customWidth="1"/>
    <col min="13826" max="13826" width="16.42578125" style="73" bestFit="1" customWidth="1"/>
    <col min="13827" max="13827" width="41.28515625" style="73" customWidth="1"/>
    <col min="13828" max="13836" width="20.7109375" style="73" customWidth="1"/>
    <col min="13837" max="14080" width="9.140625" style="73"/>
    <col min="14081" max="14081" width="20.7109375" style="73" customWidth="1"/>
    <col min="14082" max="14082" width="16.42578125" style="73" bestFit="1" customWidth="1"/>
    <col min="14083" max="14083" width="41.28515625" style="73" customWidth="1"/>
    <col min="14084" max="14092" width="20.7109375" style="73" customWidth="1"/>
    <col min="14093" max="14336" width="9.140625" style="73"/>
    <col min="14337" max="14337" width="20.7109375" style="73" customWidth="1"/>
    <col min="14338" max="14338" width="16.42578125" style="73" bestFit="1" customWidth="1"/>
    <col min="14339" max="14339" width="41.28515625" style="73" customWidth="1"/>
    <col min="14340" max="14348" width="20.7109375" style="73" customWidth="1"/>
    <col min="14349" max="14592" width="9.140625" style="73"/>
    <col min="14593" max="14593" width="20.7109375" style="73" customWidth="1"/>
    <col min="14594" max="14594" width="16.42578125" style="73" bestFit="1" customWidth="1"/>
    <col min="14595" max="14595" width="41.28515625" style="73" customWidth="1"/>
    <col min="14596" max="14604" width="20.7109375" style="73" customWidth="1"/>
    <col min="14605" max="14848" width="9.140625" style="73"/>
    <col min="14849" max="14849" width="20.7109375" style="73" customWidth="1"/>
    <col min="14850" max="14850" width="16.42578125" style="73" bestFit="1" customWidth="1"/>
    <col min="14851" max="14851" width="41.28515625" style="73" customWidth="1"/>
    <col min="14852" max="14860" width="20.7109375" style="73" customWidth="1"/>
    <col min="14861" max="15104" width="9.140625" style="73"/>
    <col min="15105" max="15105" width="20.7109375" style="73" customWidth="1"/>
    <col min="15106" max="15106" width="16.42578125" style="73" bestFit="1" customWidth="1"/>
    <col min="15107" max="15107" width="41.28515625" style="73" customWidth="1"/>
    <col min="15108" max="15116" width="20.7109375" style="73" customWidth="1"/>
    <col min="15117" max="15360" width="9.140625" style="73"/>
    <col min="15361" max="15361" width="20.7109375" style="73" customWidth="1"/>
    <col min="15362" max="15362" width="16.42578125" style="73" bestFit="1" customWidth="1"/>
    <col min="15363" max="15363" width="41.28515625" style="73" customWidth="1"/>
    <col min="15364" max="15372" width="20.7109375" style="73" customWidth="1"/>
    <col min="15373" max="15616" width="9.140625" style="73"/>
    <col min="15617" max="15617" width="20.7109375" style="73" customWidth="1"/>
    <col min="15618" max="15618" width="16.42578125" style="73" bestFit="1" customWidth="1"/>
    <col min="15619" max="15619" width="41.28515625" style="73" customWidth="1"/>
    <col min="15620" max="15628" width="20.7109375" style="73" customWidth="1"/>
    <col min="15629" max="15872" width="9.140625" style="73"/>
    <col min="15873" max="15873" width="20.7109375" style="73" customWidth="1"/>
    <col min="15874" max="15874" width="16.42578125" style="73" bestFit="1" customWidth="1"/>
    <col min="15875" max="15875" width="41.28515625" style="73" customWidth="1"/>
    <col min="15876" max="15884" width="20.7109375" style="73" customWidth="1"/>
    <col min="15885" max="16128" width="9.140625" style="73"/>
    <col min="16129" max="16129" width="20.7109375" style="73" customWidth="1"/>
    <col min="16130" max="16130" width="16.42578125" style="73" bestFit="1" customWidth="1"/>
    <col min="16131" max="16131" width="41.28515625" style="73" customWidth="1"/>
    <col min="16132" max="16140" width="20.7109375" style="73" customWidth="1"/>
    <col min="16141" max="16384" width="9.140625" style="73"/>
  </cols>
  <sheetData>
    <row r="1" spans="2:12" ht="20.25" x14ac:dyDescent="0.3">
      <c r="B1" s="26" t="str">
        <f>[6]Cover!C22</f>
        <v>Endeavour Energy</v>
      </c>
      <c r="C1" s="208"/>
      <c r="D1" s="208"/>
      <c r="E1" s="208"/>
      <c r="F1" s="208"/>
      <c r="G1" s="208"/>
      <c r="H1" s="208"/>
      <c r="I1" s="208"/>
      <c r="J1" s="208"/>
      <c r="K1" s="208"/>
      <c r="L1" s="208"/>
    </row>
    <row r="2" spans="2:12" ht="20.25" x14ac:dyDescent="0.3">
      <c r="B2" s="553" t="s">
        <v>357</v>
      </c>
      <c r="C2" s="553"/>
      <c r="D2" s="554"/>
      <c r="E2" s="554"/>
    </row>
    <row r="3" spans="2:12" ht="20.25" x14ac:dyDescent="0.3">
      <c r="B3" s="317" t="str">
        <f>Cover!C26</f>
        <v>2013-14</v>
      </c>
    </row>
    <row r="4" spans="2:12" ht="12.75" customHeight="1" x14ac:dyDescent="0.3">
      <c r="B4" s="72"/>
    </row>
    <row r="5" spans="2:12" ht="66.75" customHeight="1" x14ac:dyDescent="0.2">
      <c r="B5" s="515" t="s">
        <v>203</v>
      </c>
      <c r="C5" s="516"/>
    </row>
    <row r="6" spans="2:12" ht="12.75" customHeight="1" x14ac:dyDescent="0.3">
      <c r="B6" s="72"/>
    </row>
    <row r="7" spans="2:12" ht="19.5" customHeight="1" x14ac:dyDescent="0.2">
      <c r="B7" s="499" t="s">
        <v>204</v>
      </c>
      <c r="C7" s="499"/>
      <c r="D7" s="499"/>
      <c r="E7" s="499"/>
    </row>
    <row r="8" spans="2:12" ht="12.75" customHeight="1" x14ac:dyDescent="0.3">
      <c r="B8" s="72"/>
    </row>
    <row r="9" spans="2:12" ht="60" customHeight="1" x14ac:dyDescent="0.2">
      <c r="B9" s="214" t="s">
        <v>94</v>
      </c>
      <c r="C9" s="215" t="s">
        <v>95</v>
      </c>
      <c r="D9" s="216" t="s">
        <v>191</v>
      </c>
      <c r="E9" s="216" t="s">
        <v>190</v>
      </c>
      <c r="F9" s="217" t="s">
        <v>194</v>
      </c>
      <c r="G9" s="555" t="s">
        <v>188</v>
      </c>
      <c r="H9" s="556"/>
      <c r="I9" s="557"/>
      <c r="J9" s="218" t="s">
        <v>187</v>
      </c>
      <c r="K9" s="217" t="s">
        <v>186</v>
      </c>
      <c r="L9" s="219" t="s">
        <v>185</v>
      </c>
    </row>
    <row r="10" spans="2:12" x14ac:dyDescent="0.2">
      <c r="B10" s="214"/>
      <c r="C10" s="215"/>
      <c r="D10" s="216"/>
      <c r="E10" s="216"/>
      <c r="F10" s="217"/>
      <c r="G10" s="217" t="s">
        <v>205</v>
      </c>
      <c r="H10" s="217" t="s">
        <v>206</v>
      </c>
      <c r="I10" s="220" t="s">
        <v>207</v>
      </c>
      <c r="J10" s="218" t="s">
        <v>96</v>
      </c>
      <c r="K10" s="217"/>
      <c r="L10" s="219"/>
    </row>
    <row r="11" spans="2:12" x14ac:dyDescent="0.2">
      <c r="B11" s="221"/>
      <c r="C11" s="222" t="s">
        <v>208</v>
      </c>
      <c r="D11" s="35" t="s">
        <v>97</v>
      </c>
      <c r="E11" s="35" t="s">
        <v>97</v>
      </c>
      <c r="F11" s="35" t="s">
        <v>97</v>
      </c>
      <c r="G11" s="35" t="s">
        <v>97</v>
      </c>
      <c r="H11" s="35" t="s">
        <v>97</v>
      </c>
      <c r="I11" s="35"/>
      <c r="J11" s="35" t="s">
        <v>97</v>
      </c>
      <c r="K11" s="35" t="s">
        <v>97</v>
      </c>
      <c r="L11" s="35" t="s">
        <v>97</v>
      </c>
    </row>
    <row r="12" spans="2:12" x14ac:dyDescent="0.2">
      <c r="B12" s="223"/>
      <c r="C12" s="224" t="s">
        <v>209</v>
      </c>
      <c r="D12" s="225">
        <v>26660.229987726249</v>
      </c>
      <c r="E12" s="225"/>
      <c r="F12" s="225">
        <v>26660.229987726249</v>
      </c>
      <c r="G12" s="225">
        <v>23096.506237197449</v>
      </c>
      <c r="H12" s="225">
        <v>26660.229987726249</v>
      </c>
      <c r="I12" s="226">
        <f t="shared" ref="I12:I17" si="0">(H12-G12)/G12</f>
        <v>0.15429709211990431</v>
      </c>
      <c r="J12" s="225">
        <v>0</v>
      </c>
      <c r="K12" s="227"/>
      <c r="L12" s="225">
        <v>0</v>
      </c>
    </row>
    <row r="13" spans="2:12" ht="10.5" customHeight="1" x14ac:dyDescent="0.2">
      <c r="B13" s="223"/>
      <c r="C13" s="228" t="s">
        <v>210</v>
      </c>
      <c r="D13" s="225">
        <v>0</v>
      </c>
      <c r="E13" s="225"/>
      <c r="F13" s="225">
        <v>0</v>
      </c>
      <c r="G13" s="225">
        <v>0</v>
      </c>
      <c r="H13" s="225">
        <v>0</v>
      </c>
      <c r="I13" s="226" t="e">
        <f t="shared" si="0"/>
        <v>#DIV/0!</v>
      </c>
      <c r="J13" s="225">
        <v>0</v>
      </c>
      <c r="K13" s="227"/>
      <c r="L13" s="225">
        <v>0</v>
      </c>
    </row>
    <row r="14" spans="2:12" x14ac:dyDescent="0.2">
      <c r="B14" s="223"/>
      <c r="C14" s="228" t="s">
        <v>211</v>
      </c>
      <c r="D14" s="225">
        <v>51060.68418107766</v>
      </c>
      <c r="E14" s="225"/>
      <c r="F14" s="225">
        <v>51060.68418107766</v>
      </c>
      <c r="G14" s="225">
        <v>83327.682246415861</v>
      </c>
      <c r="H14" s="225">
        <v>51060.68418107766</v>
      </c>
      <c r="I14" s="226">
        <f t="shared" si="0"/>
        <v>-0.38723023604470996</v>
      </c>
      <c r="J14" s="225">
        <v>0</v>
      </c>
      <c r="K14" s="227"/>
      <c r="L14" s="225">
        <v>0</v>
      </c>
    </row>
    <row r="15" spans="2:12" x14ac:dyDescent="0.2">
      <c r="B15" s="223"/>
      <c r="C15" s="228" t="s">
        <v>212</v>
      </c>
      <c r="D15" s="225">
        <v>71140.344112422768</v>
      </c>
      <c r="E15" s="225"/>
      <c r="F15" s="225">
        <v>71140.344112422768</v>
      </c>
      <c r="G15" s="225">
        <v>56424.379438992823</v>
      </c>
      <c r="H15" s="225">
        <v>71140.344112422768</v>
      </c>
      <c r="I15" s="226">
        <f t="shared" si="0"/>
        <v>0.26080862243848235</v>
      </c>
      <c r="J15" s="225">
        <v>0</v>
      </c>
      <c r="K15" s="227"/>
      <c r="L15" s="225">
        <v>0</v>
      </c>
    </row>
    <row r="16" spans="2:12" x14ac:dyDescent="0.2">
      <c r="B16" s="223"/>
      <c r="C16" s="228" t="s">
        <v>213</v>
      </c>
      <c r="D16" s="225">
        <v>40713.82961464746</v>
      </c>
      <c r="E16" s="225"/>
      <c r="F16" s="225">
        <v>40713.82961464746</v>
      </c>
      <c r="G16" s="225">
        <v>40801.694216624288</v>
      </c>
      <c r="H16" s="225">
        <v>40713.82961464746</v>
      </c>
      <c r="I16" s="226">
        <f t="shared" si="0"/>
        <v>-2.1534547440686396E-3</v>
      </c>
      <c r="J16" s="225">
        <v>0</v>
      </c>
      <c r="K16" s="227"/>
      <c r="L16" s="225">
        <v>0</v>
      </c>
    </row>
    <row r="17" spans="2:12" ht="25.5" x14ac:dyDescent="0.2">
      <c r="B17" s="223"/>
      <c r="C17" s="228" t="s">
        <v>214</v>
      </c>
      <c r="D17" s="225">
        <v>25237.89887906305</v>
      </c>
      <c r="E17" s="225"/>
      <c r="F17" s="225">
        <v>25237.89887906305</v>
      </c>
      <c r="G17" s="225">
        <v>10358.863156437159</v>
      </c>
      <c r="H17" s="225">
        <v>25237.89887906305</v>
      </c>
      <c r="I17" s="226">
        <f t="shared" si="0"/>
        <v>1.4363579765391365</v>
      </c>
      <c r="J17" s="225">
        <v>0</v>
      </c>
      <c r="K17" s="227"/>
      <c r="L17" s="225">
        <v>0</v>
      </c>
    </row>
    <row r="18" spans="2:12" x14ac:dyDescent="0.2">
      <c r="B18" s="229"/>
      <c r="C18" s="230" t="s">
        <v>109</v>
      </c>
      <c r="D18" s="231">
        <f t="shared" ref="D18:L18" si="1">SUM(D12:D17)</f>
        <v>214812.98677493719</v>
      </c>
      <c r="E18" s="231">
        <f t="shared" si="1"/>
        <v>0</v>
      </c>
      <c r="F18" s="231">
        <f t="shared" si="1"/>
        <v>214812.98677493719</v>
      </c>
      <c r="G18" s="231">
        <f t="shared" si="1"/>
        <v>214009.12529566756</v>
      </c>
      <c r="H18" s="231">
        <f t="shared" si="1"/>
        <v>214812.98677493719</v>
      </c>
      <c r="I18" s="231"/>
      <c r="J18" s="231">
        <f t="shared" si="1"/>
        <v>0</v>
      </c>
      <c r="K18" s="231">
        <f t="shared" si="1"/>
        <v>0</v>
      </c>
      <c r="L18" s="231">
        <f t="shared" si="1"/>
        <v>0</v>
      </c>
    </row>
    <row r="20" spans="2:12" ht="19.5" x14ac:dyDescent="0.25">
      <c r="B20" s="232" t="s">
        <v>215</v>
      </c>
      <c r="C20" s="233"/>
      <c r="D20" s="233"/>
      <c r="E20" s="234"/>
      <c r="F20" s="234"/>
      <c r="G20" s="234"/>
      <c r="H20" s="234"/>
      <c r="I20" s="234"/>
    </row>
    <row r="21" spans="2:12" ht="19.5" x14ac:dyDescent="0.25">
      <c r="B21" s="232"/>
      <c r="C21" s="233"/>
      <c r="D21" s="233"/>
      <c r="E21" s="234"/>
      <c r="F21" s="234"/>
      <c r="G21" s="234"/>
      <c r="H21" s="234"/>
      <c r="I21" s="234"/>
    </row>
    <row r="22" spans="2:12" x14ac:dyDescent="0.2">
      <c r="B22" s="507" t="s">
        <v>216</v>
      </c>
      <c r="C22" s="558"/>
      <c r="D22" s="508"/>
      <c r="E22" s="235"/>
      <c r="F22" s="236"/>
      <c r="G22" s="236"/>
      <c r="H22" s="236"/>
      <c r="I22" s="236"/>
    </row>
    <row r="24" spans="2:12" x14ac:dyDescent="0.2">
      <c r="B24" s="237" t="s">
        <v>217</v>
      </c>
      <c r="C24" s="559" t="s">
        <v>218</v>
      </c>
      <c r="D24" s="560"/>
      <c r="E24" s="560"/>
      <c r="F24" s="560"/>
      <c r="G24" s="560"/>
      <c r="H24" s="560"/>
      <c r="I24" s="560"/>
    </row>
    <row r="25" spans="2:12" ht="30.75" customHeight="1" x14ac:dyDescent="0.2">
      <c r="B25" s="416" t="s">
        <v>393</v>
      </c>
      <c r="C25" s="562" t="s">
        <v>392</v>
      </c>
      <c r="D25" s="563"/>
      <c r="E25" s="563"/>
      <c r="F25" s="563"/>
      <c r="G25" s="563"/>
      <c r="H25" s="563"/>
      <c r="I25" s="564"/>
    </row>
    <row r="26" spans="2:12" s="308" customFormat="1" ht="45.75" customHeight="1" x14ac:dyDescent="0.2">
      <c r="B26" s="416" t="s">
        <v>209</v>
      </c>
      <c r="C26" s="562" t="s">
        <v>426</v>
      </c>
      <c r="D26" s="563"/>
      <c r="E26" s="563"/>
      <c r="F26" s="563"/>
      <c r="G26" s="563"/>
      <c r="H26" s="563"/>
      <c r="I26" s="564"/>
    </row>
    <row r="27" spans="2:12" ht="39" customHeight="1" x14ac:dyDescent="0.2">
      <c r="B27" s="416" t="s">
        <v>413</v>
      </c>
      <c r="C27" s="562" t="s">
        <v>424</v>
      </c>
      <c r="D27" s="563"/>
      <c r="E27" s="563"/>
      <c r="F27" s="563"/>
      <c r="G27" s="563"/>
      <c r="H27" s="563"/>
      <c r="I27" s="564"/>
    </row>
    <row r="28" spans="2:12" ht="164.25" customHeight="1" x14ac:dyDescent="0.2">
      <c r="B28" s="416" t="s">
        <v>414</v>
      </c>
      <c r="C28" s="562" t="s">
        <v>425</v>
      </c>
      <c r="D28" s="563"/>
      <c r="E28" s="563"/>
      <c r="F28" s="563"/>
      <c r="G28" s="563"/>
      <c r="H28" s="563"/>
      <c r="I28" s="564"/>
    </row>
    <row r="30" spans="2:12" ht="15.75" x14ac:dyDescent="0.2">
      <c r="B30" s="561" t="s">
        <v>219</v>
      </c>
      <c r="C30" s="561"/>
      <c r="D30" s="561"/>
      <c r="E30" s="561"/>
    </row>
    <row r="31" spans="2:12" ht="12.75" customHeight="1" x14ac:dyDescent="0.2">
      <c r="B31" s="238"/>
      <c r="C31" s="238"/>
      <c r="D31" s="238"/>
      <c r="E31" s="238"/>
    </row>
    <row r="32" spans="2:12" ht="27" customHeight="1" x14ac:dyDescent="0.2">
      <c r="B32" s="520" t="s">
        <v>220</v>
      </c>
      <c r="C32" s="521"/>
      <c r="D32" s="521"/>
      <c r="E32" s="522"/>
    </row>
    <row r="33" spans="2:10" ht="12.75" customHeight="1" x14ac:dyDescent="0.2">
      <c r="B33" s="238"/>
      <c r="C33" s="238"/>
      <c r="D33" s="238"/>
      <c r="E33" s="238"/>
    </row>
    <row r="34" spans="2:10" ht="51" x14ac:dyDescent="0.2">
      <c r="B34" s="239" t="s">
        <v>104</v>
      </c>
      <c r="C34" s="215" t="s">
        <v>95</v>
      </c>
      <c r="D34" s="216" t="s">
        <v>191</v>
      </c>
      <c r="E34" s="216" t="s">
        <v>190</v>
      </c>
      <c r="F34" s="217" t="s">
        <v>194</v>
      </c>
    </row>
    <row r="35" spans="2:10" x14ac:dyDescent="0.2">
      <c r="B35" s="214"/>
      <c r="C35" s="215"/>
      <c r="D35" s="216"/>
      <c r="E35" s="35" t="s">
        <v>97</v>
      </c>
      <c r="F35" s="35" t="s">
        <v>97</v>
      </c>
    </row>
    <row r="36" spans="2:10" ht="25.5" x14ac:dyDescent="0.2">
      <c r="B36" s="223"/>
      <c r="C36" s="417" t="s">
        <v>394</v>
      </c>
      <c r="D36" s="225">
        <v>25205.790362977245</v>
      </c>
      <c r="E36" s="225">
        <v>0</v>
      </c>
      <c r="F36" s="225">
        <v>25205.790362977245</v>
      </c>
    </row>
    <row r="37" spans="2:10" x14ac:dyDescent="0.2">
      <c r="B37" s="223"/>
      <c r="C37" s="225"/>
      <c r="D37" s="225"/>
      <c r="E37" s="225"/>
      <c r="F37" s="225"/>
    </row>
    <row r="38" spans="2:10" x14ac:dyDescent="0.2">
      <c r="B38" s="223"/>
      <c r="C38" s="225"/>
      <c r="D38" s="225"/>
      <c r="E38" s="225"/>
      <c r="F38" s="225"/>
    </row>
    <row r="39" spans="2:10" x14ac:dyDescent="0.2">
      <c r="B39" s="223"/>
      <c r="C39" s="225"/>
      <c r="D39" s="225"/>
      <c r="E39" s="225"/>
      <c r="F39" s="225"/>
    </row>
    <row r="40" spans="2:10" x14ac:dyDescent="0.2">
      <c r="B40" s="223"/>
      <c r="C40" s="225"/>
      <c r="D40" s="225"/>
      <c r="E40" s="225"/>
      <c r="F40" s="225"/>
    </row>
    <row r="41" spans="2:10" x14ac:dyDescent="0.2">
      <c r="B41" s="223"/>
      <c r="C41" s="225"/>
      <c r="D41" s="225"/>
      <c r="E41" s="225"/>
      <c r="F41" s="225"/>
    </row>
    <row r="43" spans="2:10" ht="15.75" x14ac:dyDescent="0.25">
      <c r="B43" s="232" t="s">
        <v>221</v>
      </c>
      <c r="E43" s="240"/>
      <c r="G43" s="241"/>
    </row>
    <row r="44" spans="2:10" ht="15.75" x14ac:dyDescent="0.25">
      <c r="B44" s="232"/>
      <c r="E44" s="240"/>
      <c r="G44" s="241"/>
    </row>
    <row r="45" spans="2:10" ht="24.75" customHeight="1" x14ac:dyDescent="0.2">
      <c r="B45" s="520" t="s">
        <v>220</v>
      </c>
      <c r="C45" s="521"/>
      <c r="D45" s="521"/>
      <c r="E45" s="522"/>
      <c r="G45" s="241"/>
    </row>
    <row r="47" spans="2:10" s="384" customFormat="1" ht="30.75" customHeight="1" x14ac:dyDescent="0.2">
      <c r="B47" s="385" t="s">
        <v>222</v>
      </c>
      <c r="C47" s="550" t="s">
        <v>223</v>
      </c>
      <c r="D47" s="550"/>
      <c r="E47" s="550"/>
      <c r="F47" s="550"/>
      <c r="G47" s="551" t="s">
        <v>319</v>
      </c>
      <c r="H47" s="550"/>
      <c r="I47" s="550"/>
      <c r="J47" s="552"/>
    </row>
    <row r="48" spans="2:10" x14ac:dyDescent="0.2">
      <c r="B48" s="242"/>
      <c r="C48" s="545" t="s">
        <v>395</v>
      </c>
      <c r="D48" s="545"/>
      <c r="E48" s="545"/>
      <c r="F48" s="545"/>
      <c r="G48" s="545"/>
      <c r="H48" s="545"/>
      <c r="I48" s="545"/>
      <c r="J48" s="546"/>
    </row>
    <row r="49" spans="2:10" x14ac:dyDescent="0.2">
      <c r="B49" s="242"/>
      <c r="C49" s="545"/>
      <c r="D49" s="545"/>
      <c r="E49" s="545"/>
      <c r="F49" s="545"/>
      <c r="G49" s="545"/>
      <c r="H49" s="545"/>
      <c r="I49" s="545"/>
      <c r="J49" s="546"/>
    </row>
    <row r="50" spans="2:10" x14ac:dyDescent="0.2">
      <c r="B50" s="242"/>
      <c r="C50" s="545"/>
      <c r="D50" s="545"/>
      <c r="E50" s="545"/>
      <c r="F50" s="545"/>
      <c r="G50" s="545"/>
      <c r="H50" s="545"/>
      <c r="I50" s="545"/>
      <c r="J50" s="546"/>
    </row>
    <row r="51" spans="2:10" x14ac:dyDescent="0.2">
      <c r="B51" s="242"/>
      <c r="C51" s="545"/>
      <c r="D51" s="545"/>
      <c r="E51" s="545"/>
      <c r="F51" s="545"/>
      <c r="G51" s="545"/>
      <c r="H51" s="545"/>
      <c r="I51" s="545"/>
      <c r="J51" s="546"/>
    </row>
    <row r="52" spans="2:10" x14ac:dyDescent="0.2">
      <c r="B52" s="243"/>
      <c r="C52" s="547" t="s">
        <v>224</v>
      </c>
      <c r="D52" s="548"/>
      <c r="E52" s="548"/>
      <c r="F52" s="548"/>
      <c r="G52" s="549">
        <f>SUM(G48:I51)</f>
        <v>0</v>
      </c>
      <c r="H52" s="549"/>
      <c r="I52" s="549"/>
      <c r="J52" s="546"/>
    </row>
  </sheetData>
  <mergeCells count="25">
    <mergeCell ref="B45:E45"/>
    <mergeCell ref="B2:E2"/>
    <mergeCell ref="B5:C5"/>
    <mergeCell ref="B7:E7"/>
    <mergeCell ref="G9:I9"/>
    <mergeCell ref="B22:D22"/>
    <mergeCell ref="C24:I24"/>
    <mergeCell ref="B30:E30"/>
    <mergeCell ref="B32:E32"/>
    <mergeCell ref="C25:I25"/>
    <mergeCell ref="C27:I27"/>
    <mergeCell ref="C28:I28"/>
    <mergeCell ref="C26:I26"/>
    <mergeCell ref="C47:F47"/>
    <mergeCell ref="G47:J47"/>
    <mergeCell ref="C48:F48"/>
    <mergeCell ref="G48:J48"/>
    <mergeCell ref="C49:F49"/>
    <mergeCell ref="G49:J49"/>
    <mergeCell ref="C50:F50"/>
    <mergeCell ref="G50:J50"/>
    <mergeCell ref="C51:F51"/>
    <mergeCell ref="G51:J51"/>
    <mergeCell ref="C52:F52"/>
    <mergeCell ref="G52:J52"/>
  </mergeCells>
  <pageMargins left="0.35433070866141736" right="0.35433070866141736" top="0.59055118110236227" bottom="0.59055118110236227" header="0.51181102362204722" footer="0.11811023622047245"/>
  <pageSetup paperSize="9" scale="71" fitToHeight="100" orientation="landscape" r:id="rId1"/>
  <headerFooter scaleWithDoc="0" alignWithMargins="0">
    <oddFooter>&amp;L&amp;8&amp;D&amp;C&amp;8&amp; Template: &amp;A
&amp;F&amp;R&amp;8&amp;P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84"/>
  <sheetViews>
    <sheetView view="pageBreakPreview" topLeftCell="A13" zoomScale="75" zoomScaleNormal="100" zoomScaleSheetLayoutView="75" workbookViewId="0">
      <selection activeCell="C30" sqref="C30:F30"/>
    </sheetView>
  </sheetViews>
  <sheetFormatPr defaultRowHeight="12.75" x14ac:dyDescent="0.2"/>
  <cols>
    <col min="1" max="1" width="12" style="73" customWidth="1"/>
    <col min="2" max="2" width="16.42578125" style="73" bestFit="1" customWidth="1"/>
    <col min="3" max="3" width="49.7109375" style="73" bestFit="1" customWidth="1"/>
    <col min="4" max="14" width="15.7109375" style="73" customWidth="1"/>
    <col min="15" max="15" width="15.28515625" style="73" customWidth="1"/>
    <col min="16" max="16" width="15.140625" style="73" customWidth="1"/>
    <col min="17" max="17" width="16.42578125" style="73" customWidth="1"/>
    <col min="18" max="18" width="13.28515625" style="73" customWidth="1"/>
    <col min="19" max="256" width="9.140625" style="73"/>
    <col min="257" max="257" width="12" style="73" customWidth="1"/>
    <col min="258" max="258" width="16.42578125" style="73" bestFit="1" customWidth="1"/>
    <col min="259" max="259" width="49.7109375" style="73" bestFit="1" customWidth="1"/>
    <col min="260" max="270" width="20.7109375" style="73" customWidth="1"/>
    <col min="271" max="271" width="15.28515625" style="73" customWidth="1"/>
    <col min="272" max="272" width="15.140625" style="73" customWidth="1"/>
    <col min="273" max="273" width="16.42578125" style="73" customWidth="1"/>
    <col min="274" max="274" width="13.28515625" style="73" customWidth="1"/>
    <col min="275" max="512" width="9.140625" style="73"/>
    <col min="513" max="513" width="12" style="73" customWidth="1"/>
    <col min="514" max="514" width="16.42578125" style="73" bestFit="1" customWidth="1"/>
    <col min="515" max="515" width="49.7109375" style="73" bestFit="1" customWidth="1"/>
    <col min="516" max="526" width="20.7109375" style="73" customWidth="1"/>
    <col min="527" max="527" width="15.28515625" style="73" customWidth="1"/>
    <col min="528" max="528" width="15.140625" style="73" customWidth="1"/>
    <col min="529" max="529" width="16.42578125" style="73" customWidth="1"/>
    <col min="530" max="530" width="13.28515625" style="73" customWidth="1"/>
    <col min="531" max="768" width="9.140625" style="73"/>
    <col min="769" max="769" width="12" style="73" customWidth="1"/>
    <col min="770" max="770" width="16.42578125" style="73" bestFit="1" customWidth="1"/>
    <col min="771" max="771" width="49.7109375" style="73" bestFit="1" customWidth="1"/>
    <col min="772" max="782" width="20.7109375" style="73" customWidth="1"/>
    <col min="783" max="783" width="15.28515625" style="73" customWidth="1"/>
    <col min="784" max="784" width="15.140625" style="73" customWidth="1"/>
    <col min="785" max="785" width="16.42578125" style="73" customWidth="1"/>
    <col min="786" max="786" width="13.28515625" style="73" customWidth="1"/>
    <col min="787" max="1024" width="9.140625" style="73"/>
    <col min="1025" max="1025" width="12" style="73" customWidth="1"/>
    <col min="1026" max="1026" width="16.42578125" style="73" bestFit="1" customWidth="1"/>
    <col min="1027" max="1027" width="49.7109375" style="73" bestFit="1" customWidth="1"/>
    <col min="1028" max="1038" width="20.7109375" style="73" customWidth="1"/>
    <col min="1039" max="1039" width="15.28515625" style="73" customWidth="1"/>
    <col min="1040" max="1040" width="15.140625" style="73" customWidth="1"/>
    <col min="1041" max="1041" width="16.42578125" style="73" customWidth="1"/>
    <col min="1042" max="1042" width="13.28515625" style="73" customWidth="1"/>
    <col min="1043" max="1280" width="9.140625" style="73"/>
    <col min="1281" max="1281" width="12" style="73" customWidth="1"/>
    <col min="1282" max="1282" width="16.42578125" style="73" bestFit="1" customWidth="1"/>
    <col min="1283" max="1283" width="49.7109375" style="73" bestFit="1" customWidth="1"/>
    <col min="1284" max="1294" width="20.7109375" style="73" customWidth="1"/>
    <col min="1295" max="1295" width="15.28515625" style="73" customWidth="1"/>
    <col min="1296" max="1296" width="15.140625" style="73" customWidth="1"/>
    <col min="1297" max="1297" width="16.42578125" style="73" customWidth="1"/>
    <col min="1298" max="1298" width="13.28515625" style="73" customWidth="1"/>
    <col min="1299" max="1536" width="9.140625" style="73"/>
    <col min="1537" max="1537" width="12" style="73" customWidth="1"/>
    <col min="1538" max="1538" width="16.42578125" style="73" bestFit="1" customWidth="1"/>
    <col min="1539" max="1539" width="49.7109375" style="73" bestFit="1" customWidth="1"/>
    <col min="1540" max="1550" width="20.7109375" style="73" customWidth="1"/>
    <col min="1551" max="1551" width="15.28515625" style="73" customWidth="1"/>
    <col min="1552" max="1552" width="15.140625" style="73" customWidth="1"/>
    <col min="1553" max="1553" width="16.42578125" style="73" customWidth="1"/>
    <col min="1554" max="1554" width="13.28515625" style="73" customWidth="1"/>
    <col min="1555" max="1792" width="9.140625" style="73"/>
    <col min="1793" max="1793" width="12" style="73" customWidth="1"/>
    <col min="1794" max="1794" width="16.42578125" style="73" bestFit="1" customWidth="1"/>
    <col min="1795" max="1795" width="49.7109375" style="73" bestFit="1" customWidth="1"/>
    <col min="1796" max="1806" width="20.7109375" style="73" customWidth="1"/>
    <col min="1807" max="1807" width="15.28515625" style="73" customWidth="1"/>
    <col min="1808" max="1808" width="15.140625" style="73" customWidth="1"/>
    <col min="1809" max="1809" width="16.42578125" style="73" customWidth="1"/>
    <col min="1810" max="1810" width="13.28515625" style="73" customWidth="1"/>
    <col min="1811" max="2048" width="9.140625" style="73"/>
    <col min="2049" max="2049" width="12" style="73" customWidth="1"/>
    <col min="2050" max="2050" width="16.42578125" style="73" bestFit="1" customWidth="1"/>
    <col min="2051" max="2051" width="49.7109375" style="73" bestFit="1" customWidth="1"/>
    <col min="2052" max="2062" width="20.7109375" style="73" customWidth="1"/>
    <col min="2063" max="2063" width="15.28515625" style="73" customWidth="1"/>
    <col min="2064" max="2064" width="15.140625" style="73" customWidth="1"/>
    <col min="2065" max="2065" width="16.42578125" style="73" customWidth="1"/>
    <col min="2066" max="2066" width="13.28515625" style="73" customWidth="1"/>
    <col min="2067" max="2304" width="9.140625" style="73"/>
    <col min="2305" max="2305" width="12" style="73" customWidth="1"/>
    <col min="2306" max="2306" width="16.42578125" style="73" bestFit="1" customWidth="1"/>
    <col min="2307" max="2307" width="49.7109375" style="73" bestFit="1" customWidth="1"/>
    <col min="2308" max="2318" width="20.7109375" style="73" customWidth="1"/>
    <col min="2319" max="2319" width="15.28515625" style="73" customWidth="1"/>
    <col min="2320" max="2320" width="15.140625" style="73" customWidth="1"/>
    <col min="2321" max="2321" width="16.42578125" style="73" customWidth="1"/>
    <col min="2322" max="2322" width="13.28515625" style="73" customWidth="1"/>
    <col min="2323" max="2560" width="9.140625" style="73"/>
    <col min="2561" max="2561" width="12" style="73" customWidth="1"/>
    <col min="2562" max="2562" width="16.42578125" style="73" bestFit="1" customWidth="1"/>
    <col min="2563" max="2563" width="49.7109375" style="73" bestFit="1" customWidth="1"/>
    <col min="2564" max="2574" width="20.7109375" style="73" customWidth="1"/>
    <col min="2575" max="2575" width="15.28515625" style="73" customWidth="1"/>
    <col min="2576" max="2576" width="15.140625" style="73" customWidth="1"/>
    <col min="2577" max="2577" width="16.42578125" style="73" customWidth="1"/>
    <col min="2578" max="2578" width="13.28515625" style="73" customWidth="1"/>
    <col min="2579" max="2816" width="9.140625" style="73"/>
    <col min="2817" max="2817" width="12" style="73" customWidth="1"/>
    <col min="2818" max="2818" width="16.42578125" style="73" bestFit="1" customWidth="1"/>
    <col min="2819" max="2819" width="49.7109375" style="73" bestFit="1" customWidth="1"/>
    <col min="2820" max="2830" width="20.7109375" style="73" customWidth="1"/>
    <col min="2831" max="2831" width="15.28515625" style="73" customWidth="1"/>
    <col min="2832" max="2832" width="15.140625" style="73" customWidth="1"/>
    <col min="2833" max="2833" width="16.42578125" style="73" customWidth="1"/>
    <col min="2834" max="2834" width="13.28515625" style="73" customWidth="1"/>
    <col min="2835" max="3072" width="9.140625" style="73"/>
    <col min="3073" max="3073" width="12" style="73" customWidth="1"/>
    <col min="3074" max="3074" width="16.42578125" style="73" bestFit="1" customWidth="1"/>
    <col min="3075" max="3075" width="49.7109375" style="73" bestFit="1" customWidth="1"/>
    <col min="3076" max="3086" width="20.7109375" style="73" customWidth="1"/>
    <col min="3087" max="3087" width="15.28515625" style="73" customWidth="1"/>
    <col min="3088" max="3088" width="15.140625" style="73" customWidth="1"/>
    <col min="3089" max="3089" width="16.42578125" style="73" customWidth="1"/>
    <col min="3090" max="3090" width="13.28515625" style="73" customWidth="1"/>
    <col min="3091" max="3328" width="9.140625" style="73"/>
    <col min="3329" max="3329" width="12" style="73" customWidth="1"/>
    <col min="3330" max="3330" width="16.42578125" style="73" bestFit="1" customWidth="1"/>
    <col min="3331" max="3331" width="49.7109375" style="73" bestFit="1" customWidth="1"/>
    <col min="3332" max="3342" width="20.7109375" style="73" customWidth="1"/>
    <col min="3343" max="3343" width="15.28515625" style="73" customWidth="1"/>
    <col min="3344" max="3344" width="15.140625" style="73" customWidth="1"/>
    <col min="3345" max="3345" width="16.42578125" style="73" customWidth="1"/>
    <col min="3346" max="3346" width="13.28515625" style="73" customWidth="1"/>
    <col min="3347" max="3584" width="9.140625" style="73"/>
    <col min="3585" max="3585" width="12" style="73" customWidth="1"/>
    <col min="3586" max="3586" width="16.42578125" style="73" bestFit="1" customWidth="1"/>
    <col min="3587" max="3587" width="49.7109375" style="73" bestFit="1" customWidth="1"/>
    <col min="3588" max="3598" width="20.7109375" style="73" customWidth="1"/>
    <col min="3599" max="3599" width="15.28515625" style="73" customWidth="1"/>
    <col min="3600" max="3600" width="15.140625" style="73" customWidth="1"/>
    <col min="3601" max="3601" width="16.42578125" style="73" customWidth="1"/>
    <col min="3602" max="3602" width="13.28515625" style="73" customWidth="1"/>
    <col min="3603" max="3840" width="9.140625" style="73"/>
    <col min="3841" max="3841" width="12" style="73" customWidth="1"/>
    <col min="3842" max="3842" width="16.42578125" style="73" bestFit="1" customWidth="1"/>
    <col min="3843" max="3843" width="49.7109375" style="73" bestFit="1" customWidth="1"/>
    <col min="3844" max="3854" width="20.7109375" style="73" customWidth="1"/>
    <col min="3855" max="3855" width="15.28515625" style="73" customWidth="1"/>
    <col min="3856" max="3856" width="15.140625" style="73" customWidth="1"/>
    <col min="3857" max="3857" width="16.42578125" style="73" customWidth="1"/>
    <col min="3858" max="3858" width="13.28515625" style="73" customWidth="1"/>
    <col min="3859" max="4096" width="9.140625" style="73"/>
    <col min="4097" max="4097" width="12" style="73" customWidth="1"/>
    <col min="4098" max="4098" width="16.42578125" style="73" bestFit="1" customWidth="1"/>
    <col min="4099" max="4099" width="49.7109375" style="73" bestFit="1" customWidth="1"/>
    <col min="4100" max="4110" width="20.7109375" style="73" customWidth="1"/>
    <col min="4111" max="4111" width="15.28515625" style="73" customWidth="1"/>
    <col min="4112" max="4112" width="15.140625" style="73" customWidth="1"/>
    <col min="4113" max="4113" width="16.42578125" style="73" customWidth="1"/>
    <col min="4114" max="4114" width="13.28515625" style="73" customWidth="1"/>
    <col min="4115" max="4352" width="9.140625" style="73"/>
    <col min="4353" max="4353" width="12" style="73" customWidth="1"/>
    <col min="4354" max="4354" width="16.42578125" style="73" bestFit="1" customWidth="1"/>
    <col min="4355" max="4355" width="49.7109375" style="73" bestFit="1" customWidth="1"/>
    <col min="4356" max="4366" width="20.7109375" style="73" customWidth="1"/>
    <col min="4367" max="4367" width="15.28515625" style="73" customWidth="1"/>
    <col min="4368" max="4368" width="15.140625" style="73" customWidth="1"/>
    <col min="4369" max="4369" width="16.42578125" style="73" customWidth="1"/>
    <col min="4370" max="4370" width="13.28515625" style="73" customWidth="1"/>
    <col min="4371" max="4608" width="9.140625" style="73"/>
    <col min="4609" max="4609" width="12" style="73" customWidth="1"/>
    <col min="4610" max="4610" width="16.42578125" style="73" bestFit="1" customWidth="1"/>
    <col min="4611" max="4611" width="49.7109375" style="73" bestFit="1" customWidth="1"/>
    <col min="4612" max="4622" width="20.7109375" style="73" customWidth="1"/>
    <col min="4623" max="4623" width="15.28515625" style="73" customWidth="1"/>
    <col min="4624" max="4624" width="15.140625" style="73" customWidth="1"/>
    <col min="4625" max="4625" width="16.42578125" style="73" customWidth="1"/>
    <col min="4626" max="4626" width="13.28515625" style="73" customWidth="1"/>
    <col min="4627" max="4864" width="9.140625" style="73"/>
    <col min="4865" max="4865" width="12" style="73" customWidth="1"/>
    <col min="4866" max="4866" width="16.42578125" style="73" bestFit="1" customWidth="1"/>
    <col min="4867" max="4867" width="49.7109375" style="73" bestFit="1" customWidth="1"/>
    <col min="4868" max="4878" width="20.7109375" style="73" customWidth="1"/>
    <col min="4879" max="4879" width="15.28515625" style="73" customWidth="1"/>
    <col min="4880" max="4880" width="15.140625" style="73" customWidth="1"/>
    <col min="4881" max="4881" width="16.42578125" style="73" customWidth="1"/>
    <col min="4882" max="4882" width="13.28515625" style="73" customWidth="1"/>
    <col min="4883" max="5120" width="9.140625" style="73"/>
    <col min="5121" max="5121" width="12" style="73" customWidth="1"/>
    <col min="5122" max="5122" width="16.42578125" style="73" bestFit="1" customWidth="1"/>
    <col min="5123" max="5123" width="49.7109375" style="73" bestFit="1" customWidth="1"/>
    <col min="5124" max="5134" width="20.7109375" style="73" customWidth="1"/>
    <col min="5135" max="5135" width="15.28515625" style="73" customWidth="1"/>
    <col min="5136" max="5136" width="15.140625" style="73" customWidth="1"/>
    <col min="5137" max="5137" width="16.42578125" style="73" customWidth="1"/>
    <col min="5138" max="5138" width="13.28515625" style="73" customWidth="1"/>
    <col min="5139" max="5376" width="9.140625" style="73"/>
    <col min="5377" max="5377" width="12" style="73" customWidth="1"/>
    <col min="5378" max="5378" width="16.42578125" style="73" bestFit="1" customWidth="1"/>
    <col min="5379" max="5379" width="49.7109375" style="73" bestFit="1" customWidth="1"/>
    <col min="5380" max="5390" width="20.7109375" style="73" customWidth="1"/>
    <col min="5391" max="5391" width="15.28515625" style="73" customWidth="1"/>
    <col min="5392" max="5392" width="15.140625" style="73" customWidth="1"/>
    <col min="5393" max="5393" width="16.42578125" style="73" customWidth="1"/>
    <col min="5394" max="5394" width="13.28515625" style="73" customWidth="1"/>
    <col min="5395" max="5632" width="9.140625" style="73"/>
    <col min="5633" max="5633" width="12" style="73" customWidth="1"/>
    <col min="5634" max="5634" width="16.42578125" style="73" bestFit="1" customWidth="1"/>
    <col min="5635" max="5635" width="49.7109375" style="73" bestFit="1" customWidth="1"/>
    <col min="5636" max="5646" width="20.7109375" style="73" customWidth="1"/>
    <col min="5647" max="5647" width="15.28515625" style="73" customWidth="1"/>
    <col min="5648" max="5648" width="15.140625" style="73" customWidth="1"/>
    <col min="5649" max="5649" width="16.42578125" style="73" customWidth="1"/>
    <col min="5650" max="5650" width="13.28515625" style="73" customWidth="1"/>
    <col min="5651" max="5888" width="9.140625" style="73"/>
    <col min="5889" max="5889" width="12" style="73" customWidth="1"/>
    <col min="5890" max="5890" width="16.42578125" style="73" bestFit="1" customWidth="1"/>
    <col min="5891" max="5891" width="49.7109375" style="73" bestFit="1" customWidth="1"/>
    <col min="5892" max="5902" width="20.7109375" style="73" customWidth="1"/>
    <col min="5903" max="5903" width="15.28515625" style="73" customWidth="1"/>
    <col min="5904" max="5904" width="15.140625" style="73" customWidth="1"/>
    <col min="5905" max="5905" width="16.42578125" style="73" customWidth="1"/>
    <col min="5906" max="5906" width="13.28515625" style="73" customWidth="1"/>
    <col min="5907" max="6144" width="9.140625" style="73"/>
    <col min="6145" max="6145" width="12" style="73" customWidth="1"/>
    <col min="6146" max="6146" width="16.42578125" style="73" bestFit="1" customWidth="1"/>
    <col min="6147" max="6147" width="49.7109375" style="73" bestFit="1" customWidth="1"/>
    <col min="6148" max="6158" width="20.7109375" style="73" customWidth="1"/>
    <col min="6159" max="6159" width="15.28515625" style="73" customWidth="1"/>
    <col min="6160" max="6160" width="15.140625" style="73" customWidth="1"/>
    <col min="6161" max="6161" width="16.42578125" style="73" customWidth="1"/>
    <col min="6162" max="6162" width="13.28515625" style="73" customWidth="1"/>
    <col min="6163" max="6400" width="9.140625" style="73"/>
    <col min="6401" max="6401" width="12" style="73" customWidth="1"/>
    <col min="6402" max="6402" width="16.42578125" style="73" bestFit="1" customWidth="1"/>
    <col min="6403" max="6403" width="49.7109375" style="73" bestFit="1" customWidth="1"/>
    <col min="6404" max="6414" width="20.7109375" style="73" customWidth="1"/>
    <col min="6415" max="6415" width="15.28515625" style="73" customWidth="1"/>
    <col min="6416" max="6416" width="15.140625" style="73" customWidth="1"/>
    <col min="6417" max="6417" width="16.42578125" style="73" customWidth="1"/>
    <col min="6418" max="6418" width="13.28515625" style="73" customWidth="1"/>
    <col min="6419" max="6656" width="9.140625" style="73"/>
    <col min="6657" max="6657" width="12" style="73" customWidth="1"/>
    <col min="6658" max="6658" width="16.42578125" style="73" bestFit="1" customWidth="1"/>
    <col min="6659" max="6659" width="49.7109375" style="73" bestFit="1" customWidth="1"/>
    <col min="6660" max="6670" width="20.7109375" style="73" customWidth="1"/>
    <col min="6671" max="6671" width="15.28515625" style="73" customWidth="1"/>
    <col min="6672" max="6672" width="15.140625" style="73" customWidth="1"/>
    <col min="6673" max="6673" width="16.42578125" style="73" customWidth="1"/>
    <col min="6674" max="6674" width="13.28515625" style="73" customWidth="1"/>
    <col min="6675" max="6912" width="9.140625" style="73"/>
    <col min="6913" max="6913" width="12" style="73" customWidth="1"/>
    <col min="6914" max="6914" width="16.42578125" style="73" bestFit="1" customWidth="1"/>
    <col min="6915" max="6915" width="49.7109375" style="73" bestFit="1" customWidth="1"/>
    <col min="6916" max="6926" width="20.7109375" style="73" customWidth="1"/>
    <col min="6927" max="6927" width="15.28515625" style="73" customWidth="1"/>
    <col min="6928" max="6928" width="15.140625" style="73" customWidth="1"/>
    <col min="6929" max="6929" width="16.42578125" style="73" customWidth="1"/>
    <col min="6930" max="6930" width="13.28515625" style="73" customWidth="1"/>
    <col min="6931" max="7168" width="9.140625" style="73"/>
    <col min="7169" max="7169" width="12" style="73" customWidth="1"/>
    <col min="7170" max="7170" width="16.42578125" style="73" bestFit="1" customWidth="1"/>
    <col min="7171" max="7171" width="49.7109375" style="73" bestFit="1" customWidth="1"/>
    <col min="7172" max="7182" width="20.7109375" style="73" customWidth="1"/>
    <col min="7183" max="7183" width="15.28515625" style="73" customWidth="1"/>
    <col min="7184" max="7184" width="15.140625" style="73" customWidth="1"/>
    <col min="7185" max="7185" width="16.42578125" style="73" customWidth="1"/>
    <col min="7186" max="7186" width="13.28515625" style="73" customWidth="1"/>
    <col min="7187" max="7424" width="9.140625" style="73"/>
    <col min="7425" max="7425" width="12" style="73" customWidth="1"/>
    <col min="7426" max="7426" width="16.42578125" style="73" bestFit="1" customWidth="1"/>
    <col min="7427" max="7427" width="49.7109375" style="73" bestFit="1" customWidth="1"/>
    <col min="7428" max="7438" width="20.7109375" style="73" customWidth="1"/>
    <col min="7439" max="7439" width="15.28515625" style="73" customWidth="1"/>
    <col min="7440" max="7440" width="15.140625" style="73" customWidth="1"/>
    <col min="7441" max="7441" width="16.42578125" style="73" customWidth="1"/>
    <col min="7442" max="7442" width="13.28515625" style="73" customWidth="1"/>
    <col min="7443" max="7680" width="9.140625" style="73"/>
    <col min="7681" max="7681" width="12" style="73" customWidth="1"/>
    <col min="7682" max="7682" width="16.42578125" style="73" bestFit="1" customWidth="1"/>
    <col min="7683" max="7683" width="49.7109375" style="73" bestFit="1" customWidth="1"/>
    <col min="7684" max="7694" width="20.7109375" style="73" customWidth="1"/>
    <col min="7695" max="7695" width="15.28515625" style="73" customWidth="1"/>
    <col min="7696" max="7696" width="15.140625" style="73" customWidth="1"/>
    <col min="7697" max="7697" width="16.42578125" style="73" customWidth="1"/>
    <col min="7698" max="7698" width="13.28515625" style="73" customWidth="1"/>
    <col min="7699" max="7936" width="9.140625" style="73"/>
    <col min="7937" max="7937" width="12" style="73" customWidth="1"/>
    <col min="7938" max="7938" width="16.42578125" style="73" bestFit="1" customWidth="1"/>
    <col min="7939" max="7939" width="49.7109375" style="73" bestFit="1" customWidth="1"/>
    <col min="7940" max="7950" width="20.7109375" style="73" customWidth="1"/>
    <col min="7951" max="7951" width="15.28515625" style="73" customWidth="1"/>
    <col min="7952" max="7952" width="15.140625" style="73" customWidth="1"/>
    <col min="7953" max="7953" width="16.42578125" style="73" customWidth="1"/>
    <col min="7954" max="7954" width="13.28515625" style="73" customWidth="1"/>
    <col min="7955" max="8192" width="9.140625" style="73"/>
    <col min="8193" max="8193" width="12" style="73" customWidth="1"/>
    <col min="8194" max="8194" width="16.42578125" style="73" bestFit="1" customWidth="1"/>
    <col min="8195" max="8195" width="49.7109375" style="73" bestFit="1" customWidth="1"/>
    <col min="8196" max="8206" width="20.7109375" style="73" customWidth="1"/>
    <col min="8207" max="8207" width="15.28515625" style="73" customWidth="1"/>
    <col min="8208" max="8208" width="15.140625" style="73" customWidth="1"/>
    <col min="8209" max="8209" width="16.42578125" style="73" customWidth="1"/>
    <col min="8210" max="8210" width="13.28515625" style="73" customWidth="1"/>
    <col min="8211" max="8448" width="9.140625" style="73"/>
    <col min="8449" max="8449" width="12" style="73" customWidth="1"/>
    <col min="8450" max="8450" width="16.42578125" style="73" bestFit="1" customWidth="1"/>
    <col min="8451" max="8451" width="49.7109375" style="73" bestFit="1" customWidth="1"/>
    <col min="8452" max="8462" width="20.7109375" style="73" customWidth="1"/>
    <col min="8463" max="8463" width="15.28515625" style="73" customWidth="1"/>
    <col min="8464" max="8464" width="15.140625" style="73" customWidth="1"/>
    <col min="8465" max="8465" width="16.42578125" style="73" customWidth="1"/>
    <col min="8466" max="8466" width="13.28515625" style="73" customWidth="1"/>
    <col min="8467" max="8704" width="9.140625" style="73"/>
    <col min="8705" max="8705" width="12" style="73" customWidth="1"/>
    <col min="8706" max="8706" width="16.42578125" style="73" bestFit="1" customWidth="1"/>
    <col min="8707" max="8707" width="49.7109375" style="73" bestFit="1" customWidth="1"/>
    <col min="8708" max="8718" width="20.7109375" style="73" customWidth="1"/>
    <col min="8719" max="8719" width="15.28515625" style="73" customWidth="1"/>
    <col min="8720" max="8720" width="15.140625" style="73" customWidth="1"/>
    <col min="8721" max="8721" width="16.42578125" style="73" customWidth="1"/>
    <col min="8722" max="8722" width="13.28515625" style="73" customWidth="1"/>
    <col min="8723" max="8960" width="9.140625" style="73"/>
    <col min="8961" max="8961" width="12" style="73" customWidth="1"/>
    <col min="8962" max="8962" width="16.42578125" style="73" bestFit="1" customWidth="1"/>
    <col min="8963" max="8963" width="49.7109375" style="73" bestFit="1" customWidth="1"/>
    <col min="8964" max="8974" width="20.7109375" style="73" customWidth="1"/>
    <col min="8975" max="8975" width="15.28515625" style="73" customWidth="1"/>
    <col min="8976" max="8976" width="15.140625" style="73" customWidth="1"/>
    <col min="8977" max="8977" width="16.42578125" style="73" customWidth="1"/>
    <col min="8978" max="8978" width="13.28515625" style="73" customWidth="1"/>
    <col min="8979" max="9216" width="9.140625" style="73"/>
    <col min="9217" max="9217" width="12" style="73" customWidth="1"/>
    <col min="9218" max="9218" width="16.42578125" style="73" bestFit="1" customWidth="1"/>
    <col min="9219" max="9219" width="49.7109375" style="73" bestFit="1" customWidth="1"/>
    <col min="9220" max="9230" width="20.7109375" style="73" customWidth="1"/>
    <col min="9231" max="9231" width="15.28515625" style="73" customWidth="1"/>
    <col min="9232" max="9232" width="15.140625" style="73" customWidth="1"/>
    <col min="9233" max="9233" width="16.42578125" style="73" customWidth="1"/>
    <col min="9234" max="9234" width="13.28515625" style="73" customWidth="1"/>
    <col min="9235" max="9472" width="9.140625" style="73"/>
    <col min="9473" max="9473" width="12" style="73" customWidth="1"/>
    <col min="9474" max="9474" width="16.42578125" style="73" bestFit="1" customWidth="1"/>
    <col min="9475" max="9475" width="49.7109375" style="73" bestFit="1" customWidth="1"/>
    <col min="9476" max="9486" width="20.7109375" style="73" customWidth="1"/>
    <col min="9487" max="9487" width="15.28515625" style="73" customWidth="1"/>
    <col min="9488" max="9488" width="15.140625" style="73" customWidth="1"/>
    <col min="9489" max="9489" width="16.42578125" style="73" customWidth="1"/>
    <col min="9490" max="9490" width="13.28515625" style="73" customWidth="1"/>
    <col min="9491" max="9728" width="9.140625" style="73"/>
    <col min="9729" max="9729" width="12" style="73" customWidth="1"/>
    <col min="9730" max="9730" width="16.42578125" style="73" bestFit="1" customWidth="1"/>
    <col min="9731" max="9731" width="49.7109375" style="73" bestFit="1" customWidth="1"/>
    <col min="9732" max="9742" width="20.7109375" style="73" customWidth="1"/>
    <col min="9743" max="9743" width="15.28515625" style="73" customWidth="1"/>
    <col min="9744" max="9744" width="15.140625" style="73" customWidth="1"/>
    <col min="9745" max="9745" width="16.42578125" style="73" customWidth="1"/>
    <col min="9746" max="9746" width="13.28515625" style="73" customWidth="1"/>
    <col min="9747" max="9984" width="9.140625" style="73"/>
    <col min="9985" max="9985" width="12" style="73" customWidth="1"/>
    <col min="9986" max="9986" width="16.42578125" style="73" bestFit="1" customWidth="1"/>
    <col min="9987" max="9987" width="49.7109375" style="73" bestFit="1" customWidth="1"/>
    <col min="9988" max="9998" width="20.7109375" style="73" customWidth="1"/>
    <col min="9999" max="9999" width="15.28515625" style="73" customWidth="1"/>
    <col min="10000" max="10000" width="15.140625" style="73" customWidth="1"/>
    <col min="10001" max="10001" width="16.42578125" style="73" customWidth="1"/>
    <col min="10002" max="10002" width="13.28515625" style="73" customWidth="1"/>
    <col min="10003" max="10240" width="9.140625" style="73"/>
    <col min="10241" max="10241" width="12" style="73" customWidth="1"/>
    <col min="10242" max="10242" width="16.42578125" style="73" bestFit="1" customWidth="1"/>
    <col min="10243" max="10243" width="49.7109375" style="73" bestFit="1" customWidth="1"/>
    <col min="10244" max="10254" width="20.7109375" style="73" customWidth="1"/>
    <col min="10255" max="10255" width="15.28515625" style="73" customWidth="1"/>
    <col min="10256" max="10256" width="15.140625" style="73" customWidth="1"/>
    <col min="10257" max="10257" width="16.42578125" style="73" customWidth="1"/>
    <col min="10258" max="10258" width="13.28515625" style="73" customWidth="1"/>
    <col min="10259" max="10496" width="9.140625" style="73"/>
    <col min="10497" max="10497" width="12" style="73" customWidth="1"/>
    <col min="10498" max="10498" width="16.42578125" style="73" bestFit="1" customWidth="1"/>
    <col min="10499" max="10499" width="49.7109375" style="73" bestFit="1" customWidth="1"/>
    <col min="10500" max="10510" width="20.7109375" style="73" customWidth="1"/>
    <col min="10511" max="10511" width="15.28515625" style="73" customWidth="1"/>
    <col min="10512" max="10512" width="15.140625" style="73" customWidth="1"/>
    <col min="10513" max="10513" width="16.42578125" style="73" customWidth="1"/>
    <col min="10514" max="10514" width="13.28515625" style="73" customWidth="1"/>
    <col min="10515" max="10752" width="9.140625" style="73"/>
    <col min="10753" max="10753" width="12" style="73" customWidth="1"/>
    <col min="10754" max="10754" width="16.42578125" style="73" bestFit="1" customWidth="1"/>
    <col min="10755" max="10755" width="49.7109375" style="73" bestFit="1" customWidth="1"/>
    <col min="10756" max="10766" width="20.7109375" style="73" customWidth="1"/>
    <col min="10767" max="10767" width="15.28515625" style="73" customWidth="1"/>
    <col min="10768" max="10768" width="15.140625" style="73" customWidth="1"/>
    <col min="10769" max="10769" width="16.42578125" style="73" customWidth="1"/>
    <col min="10770" max="10770" width="13.28515625" style="73" customWidth="1"/>
    <col min="10771" max="11008" width="9.140625" style="73"/>
    <col min="11009" max="11009" width="12" style="73" customWidth="1"/>
    <col min="11010" max="11010" width="16.42578125" style="73" bestFit="1" customWidth="1"/>
    <col min="11011" max="11011" width="49.7109375" style="73" bestFit="1" customWidth="1"/>
    <col min="11012" max="11022" width="20.7109375" style="73" customWidth="1"/>
    <col min="11023" max="11023" width="15.28515625" style="73" customWidth="1"/>
    <col min="11024" max="11024" width="15.140625" style="73" customWidth="1"/>
    <col min="11025" max="11025" width="16.42578125" style="73" customWidth="1"/>
    <col min="11026" max="11026" width="13.28515625" style="73" customWidth="1"/>
    <col min="11027" max="11264" width="9.140625" style="73"/>
    <col min="11265" max="11265" width="12" style="73" customWidth="1"/>
    <col min="11266" max="11266" width="16.42578125" style="73" bestFit="1" customWidth="1"/>
    <col min="11267" max="11267" width="49.7109375" style="73" bestFit="1" customWidth="1"/>
    <col min="11268" max="11278" width="20.7109375" style="73" customWidth="1"/>
    <col min="11279" max="11279" width="15.28515625" style="73" customWidth="1"/>
    <col min="11280" max="11280" width="15.140625" style="73" customWidth="1"/>
    <col min="11281" max="11281" width="16.42578125" style="73" customWidth="1"/>
    <col min="11282" max="11282" width="13.28515625" style="73" customWidth="1"/>
    <col min="11283" max="11520" width="9.140625" style="73"/>
    <col min="11521" max="11521" width="12" style="73" customWidth="1"/>
    <col min="11522" max="11522" width="16.42578125" style="73" bestFit="1" customWidth="1"/>
    <col min="11523" max="11523" width="49.7109375" style="73" bestFit="1" customWidth="1"/>
    <col min="11524" max="11534" width="20.7109375" style="73" customWidth="1"/>
    <col min="11535" max="11535" width="15.28515625" style="73" customWidth="1"/>
    <col min="11536" max="11536" width="15.140625" style="73" customWidth="1"/>
    <col min="11537" max="11537" width="16.42578125" style="73" customWidth="1"/>
    <col min="11538" max="11538" width="13.28515625" style="73" customWidth="1"/>
    <col min="11539" max="11776" width="9.140625" style="73"/>
    <col min="11777" max="11777" width="12" style="73" customWidth="1"/>
    <col min="11778" max="11778" width="16.42578125" style="73" bestFit="1" customWidth="1"/>
    <col min="11779" max="11779" width="49.7109375" style="73" bestFit="1" customWidth="1"/>
    <col min="11780" max="11790" width="20.7109375" style="73" customWidth="1"/>
    <col min="11791" max="11791" width="15.28515625" style="73" customWidth="1"/>
    <col min="11792" max="11792" width="15.140625" style="73" customWidth="1"/>
    <col min="11793" max="11793" width="16.42578125" style="73" customWidth="1"/>
    <col min="11794" max="11794" width="13.28515625" style="73" customWidth="1"/>
    <col min="11795" max="12032" width="9.140625" style="73"/>
    <col min="12033" max="12033" width="12" style="73" customWidth="1"/>
    <col min="12034" max="12034" width="16.42578125" style="73" bestFit="1" customWidth="1"/>
    <col min="12035" max="12035" width="49.7109375" style="73" bestFit="1" customWidth="1"/>
    <col min="12036" max="12046" width="20.7109375" style="73" customWidth="1"/>
    <col min="12047" max="12047" width="15.28515625" style="73" customWidth="1"/>
    <col min="12048" max="12048" width="15.140625" style="73" customWidth="1"/>
    <col min="12049" max="12049" width="16.42578125" style="73" customWidth="1"/>
    <col min="12050" max="12050" width="13.28515625" style="73" customWidth="1"/>
    <col min="12051" max="12288" width="9.140625" style="73"/>
    <col min="12289" max="12289" width="12" style="73" customWidth="1"/>
    <col min="12290" max="12290" width="16.42578125" style="73" bestFit="1" customWidth="1"/>
    <col min="12291" max="12291" width="49.7109375" style="73" bestFit="1" customWidth="1"/>
    <col min="12292" max="12302" width="20.7109375" style="73" customWidth="1"/>
    <col min="12303" max="12303" width="15.28515625" style="73" customWidth="1"/>
    <col min="12304" max="12304" width="15.140625" style="73" customWidth="1"/>
    <col min="12305" max="12305" width="16.42578125" style="73" customWidth="1"/>
    <col min="12306" max="12306" width="13.28515625" style="73" customWidth="1"/>
    <col min="12307" max="12544" width="9.140625" style="73"/>
    <col min="12545" max="12545" width="12" style="73" customWidth="1"/>
    <col min="12546" max="12546" width="16.42578125" style="73" bestFit="1" customWidth="1"/>
    <col min="12547" max="12547" width="49.7109375" style="73" bestFit="1" customWidth="1"/>
    <col min="12548" max="12558" width="20.7109375" style="73" customWidth="1"/>
    <col min="12559" max="12559" width="15.28515625" style="73" customWidth="1"/>
    <col min="12560" max="12560" width="15.140625" style="73" customWidth="1"/>
    <col min="12561" max="12561" width="16.42578125" style="73" customWidth="1"/>
    <col min="12562" max="12562" width="13.28515625" style="73" customWidth="1"/>
    <col min="12563" max="12800" width="9.140625" style="73"/>
    <col min="12801" max="12801" width="12" style="73" customWidth="1"/>
    <col min="12802" max="12802" width="16.42578125" style="73" bestFit="1" customWidth="1"/>
    <col min="12803" max="12803" width="49.7109375" style="73" bestFit="1" customWidth="1"/>
    <col min="12804" max="12814" width="20.7109375" style="73" customWidth="1"/>
    <col min="12815" max="12815" width="15.28515625" style="73" customWidth="1"/>
    <col min="12816" max="12816" width="15.140625" style="73" customWidth="1"/>
    <col min="12817" max="12817" width="16.42578125" style="73" customWidth="1"/>
    <col min="12818" max="12818" width="13.28515625" style="73" customWidth="1"/>
    <col min="12819" max="13056" width="9.140625" style="73"/>
    <col min="13057" max="13057" width="12" style="73" customWidth="1"/>
    <col min="13058" max="13058" width="16.42578125" style="73" bestFit="1" customWidth="1"/>
    <col min="13059" max="13059" width="49.7109375" style="73" bestFit="1" customWidth="1"/>
    <col min="13060" max="13070" width="20.7109375" style="73" customWidth="1"/>
    <col min="13071" max="13071" width="15.28515625" style="73" customWidth="1"/>
    <col min="13072" max="13072" width="15.140625" style="73" customWidth="1"/>
    <col min="13073" max="13073" width="16.42578125" style="73" customWidth="1"/>
    <col min="13074" max="13074" width="13.28515625" style="73" customWidth="1"/>
    <col min="13075" max="13312" width="9.140625" style="73"/>
    <col min="13313" max="13313" width="12" style="73" customWidth="1"/>
    <col min="13314" max="13314" width="16.42578125" style="73" bestFit="1" customWidth="1"/>
    <col min="13315" max="13315" width="49.7109375" style="73" bestFit="1" customWidth="1"/>
    <col min="13316" max="13326" width="20.7109375" style="73" customWidth="1"/>
    <col min="13327" max="13327" width="15.28515625" style="73" customWidth="1"/>
    <col min="13328" max="13328" width="15.140625" style="73" customWidth="1"/>
    <col min="13329" max="13329" width="16.42578125" style="73" customWidth="1"/>
    <col min="13330" max="13330" width="13.28515625" style="73" customWidth="1"/>
    <col min="13331" max="13568" width="9.140625" style="73"/>
    <col min="13569" max="13569" width="12" style="73" customWidth="1"/>
    <col min="13570" max="13570" width="16.42578125" style="73" bestFit="1" customWidth="1"/>
    <col min="13571" max="13571" width="49.7109375" style="73" bestFit="1" customWidth="1"/>
    <col min="13572" max="13582" width="20.7109375" style="73" customWidth="1"/>
    <col min="13583" max="13583" width="15.28515625" style="73" customWidth="1"/>
    <col min="13584" max="13584" width="15.140625" style="73" customWidth="1"/>
    <col min="13585" max="13585" width="16.42578125" style="73" customWidth="1"/>
    <col min="13586" max="13586" width="13.28515625" style="73" customWidth="1"/>
    <col min="13587" max="13824" width="9.140625" style="73"/>
    <col min="13825" max="13825" width="12" style="73" customWidth="1"/>
    <col min="13826" max="13826" width="16.42578125" style="73" bestFit="1" customWidth="1"/>
    <col min="13827" max="13827" width="49.7109375" style="73" bestFit="1" customWidth="1"/>
    <col min="13828" max="13838" width="20.7109375" style="73" customWidth="1"/>
    <col min="13839" max="13839" width="15.28515625" style="73" customWidth="1"/>
    <col min="13840" max="13840" width="15.140625" style="73" customWidth="1"/>
    <col min="13841" max="13841" width="16.42578125" style="73" customWidth="1"/>
    <col min="13842" max="13842" width="13.28515625" style="73" customWidth="1"/>
    <col min="13843" max="14080" width="9.140625" style="73"/>
    <col min="14081" max="14081" width="12" style="73" customWidth="1"/>
    <col min="14082" max="14082" width="16.42578125" style="73" bestFit="1" customWidth="1"/>
    <col min="14083" max="14083" width="49.7109375" style="73" bestFit="1" customWidth="1"/>
    <col min="14084" max="14094" width="20.7109375" style="73" customWidth="1"/>
    <col min="14095" max="14095" width="15.28515625" style="73" customWidth="1"/>
    <col min="14096" max="14096" width="15.140625" style="73" customWidth="1"/>
    <col min="14097" max="14097" width="16.42578125" style="73" customWidth="1"/>
    <col min="14098" max="14098" width="13.28515625" style="73" customWidth="1"/>
    <col min="14099" max="14336" width="9.140625" style="73"/>
    <col min="14337" max="14337" width="12" style="73" customWidth="1"/>
    <col min="14338" max="14338" width="16.42578125" style="73" bestFit="1" customWidth="1"/>
    <col min="14339" max="14339" width="49.7109375" style="73" bestFit="1" customWidth="1"/>
    <col min="14340" max="14350" width="20.7109375" style="73" customWidth="1"/>
    <col min="14351" max="14351" width="15.28515625" style="73" customWidth="1"/>
    <col min="14352" max="14352" width="15.140625" style="73" customWidth="1"/>
    <col min="14353" max="14353" width="16.42578125" style="73" customWidth="1"/>
    <col min="14354" max="14354" width="13.28515625" style="73" customWidth="1"/>
    <col min="14355" max="14592" width="9.140625" style="73"/>
    <col min="14593" max="14593" width="12" style="73" customWidth="1"/>
    <col min="14594" max="14594" width="16.42578125" style="73" bestFit="1" customWidth="1"/>
    <col min="14595" max="14595" width="49.7109375" style="73" bestFit="1" customWidth="1"/>
    <col min="14596" max="14606" width="20.7109375" style="73" customWidth="1"/>
    <col min="14607" max="14607" width="15.28515625" style="73" customWidth="1"/>
    <col min="14608" max="14608" width="15.140625" style="73" customWidth="1"/>
    <col min="14609" max="14609" width="16.42578125" style="73" customWidth="1"/>
    <col min="14610" max="14610" width="13.28515625" style="73" customWidth="1"/>
    <col min="14611" max="14848" width="9.140625" style="73"/>
    <col min="14849" max="14849" width="12" style="73" customWidth="1"/>
    <col min="14850" max="14850" width="16.42578125" style="73" bestFit="1" customWidth="1"/>
    <col min="14851" max="14851" width="49.7109375" style="73" bestFit="1" customWidth="1"/>
    <col min="14852" max="14862" width="20.7109375" style="73" customWidth="1"/>
    <col min="14863" max="14863" width="15.28515625" style="73" customWidth="1"/>
    <col min="14864" max="14864" width="15.140625" style="73" customWidth="1"/>
    <col min="14865" max="14865" width="16.42578125" style="73" customWidth="1"/>
    <col min="14866" max="14866" width="13.28515625" style="73" customWidth="1"/>
    <col min="14867" max="15104" width="9.140625" style="73"/>
    <col min="15105" max="15105" width="12" style="73" customWidth="1"/>
    <col min="15106" max="15106" width="16.42578125" style="73" bestFit="1" customWidth="1"/>
    <col min="15107" max="15107" width="49.7109375" style="73" bestFit="1" customWidth="1"/>
    <col min="15108" max="15118" width="20.7109375" style="73" customWidth="1"/>
    <col min="15119" max="15119" width="15.28515625" style="73" customWidth="1"/>
    <col min="15120" max="15120" width="15.140625" style="73" customWidth="1"/>
    <col min="15121" max="15121" width="16.42578125" style="73" customWidth="1"/>
    <col min="15122" max="15122" width="13.28515625" style="73" customWidth="1"/>
    <col min="15123" max="15360" width="9.140625" style="73"/>
    <col min="15361" max="15361" width="12" style="73" customWidth="1"/>
    <col min="15362" max="15362" width="16.42578125" style="73" bestFit="1" customWidth="1"/>
    <col min="15363" max="15363" width="49.7109375" style="73" bestFit="1" customWidth="1"/>
    <col min="15364" max="15374" width="20.7109375" style="73" customWidth="1"/>
    <col min="15375" max="15375" width="15.28515625" style="73" customWidth="1"/>
    <col min="15376" max="15376" width="15.140625" style="73" customWidth="1"/>
    <col min="15377" max="15377" width="16.42578125" style="73" customWidth="1"/>
    <col min="15378" max="15378" width="13.28515625" style="73" customWidth="1"/>
    <col min="15379" max="15616" width="9.140625" style="73"/>
    <col min="15617" max="15617" width="12" style="73" customWidth="1"/>
    <col min="15618" max="15618" width="16.42578125" style="73" bestFit="1" customWidth="1"/>
    <col min="15619" max="15619" width="49.7109375" style="73" bestFit="1" customWidth="1"/>
    <col min="15620" max="15630" width="20.7109375" style="73" customWidth="1"/>
    <col min="15631" max="15631" width="15.28515625" style="73" customWidth="1"/>
    <col min="15632" max="15632" width="15.140625" style="73" customWidth="1"/>
    <col min="15633" max="15633" width="16.42578125" style="73" customWidth="1"/>
    <col min="15634" max="15634" width="13.28515625" style="73" customWidth="1"/>
    <col min="15635" max="15872" width="9.140625" style="73"/>
    <col min="15873" max="15873" width="12" style="73" customWidth="1"/>
    <col min="15874" max="15874" width="16.42578125" style="73" bestFit="1" customWidth="1"/>
    <col min="15875" max="15875" width="49.7109375" style="73" bestFit="1" customWidth="1"/>
    <col min="15876" max="15886" width="20.7109375" style="73" customWidth="1"/>
    <col min="15887" max="15887" width="15.28515625" style="73" customWidth="1"/>
    <col min="15888" max="15888" width="15.140625" style="73" customWidth="1"/>
    <col min="15889" max="15889" width="16.42578125" style="73" customWidth="1"/>
    <col min="15890" max="15890" width="13.28515625" style="73" customWidth="1"/>
    <col min="15891" max="16128" width="9.140625" style="73"/>
    <col min="16129" max="16129" width="12" style="73" customWidth="1"/>
    <col min="16130" max="16130" width="16.42578125" style="73" bestFit="1" customWidth="1"/>
    <col min="16131" max="16131" width="49.7109375" style="73" bestFit="1" customWidth="1"/>
    <col min="16132" max="16142" width="20.7109375" style="73" customWidth="1"/>
    <col min="16143" max="16143" width="15.28515625" style="73" customWidth="1"/>
    <col min="16144" max="16144" width="15.140625" style="73" customWidth="1"/>
    <col min="16145" max="16145" width="16.42578125" style="73" customWidth="1"/>
    <col min="16146" max="16146" width="13.28515625" style="73" customWidth="1"/>
    <col min="16147" max="16384" width="9.140625" style="73"/>
  </cols>
  <sheetData>
    <row r="1" spans="2:14" ht="20.25" x14ac:dyDescent="0.3">
      <c r="B1" s="26" t="str">
        <f>[6]Cover!C22</f>
        <v>Endeavour Energy</v>
      </c>
      <c r="C1" s="208"/>
      <c r="D1" s="208"/>
      <c r="E1" s="208"/>
      <c r="F1" s="208"/>
      <c r="G1" s="208"/>
      <c r="H1" s="208"/>
      <c r="I1" s="208"/>
      <c r="J1" s="208"/>
      <c r="K1" s="208"/>
      <c r="L1" s="208"/>
      <c r="M1" s="208"/>
    </row>
    <row r="2" spans="2:14" ht="20.25" x14ac:dyDescent="0.3">
      <c r="B2" s="250" t="s">
        <v>358</v>
      </c>
      <c r="C2" s="250"/>
    </row>
    <row r="3" spans="2:14" ht="20.25" x14ac:dyDescent="0.3">
      <c r="B3" s="317" t="str">
        <f>Cover!C26</f>
        <v>2013-14</v>
      </c>
    </row>
    <row r="4" spans="2:14" ht="20.25" x14ac:dyDescent="0.3">
      <c r="B4" s="72"/>
    </row>
    <row r="5" spans="2:14" ht="57.75" customHeight="1" x14ac:dyDescent="0.2">
      <c r="B5" s="576" t="s">
        <v>225</v>
      </c>
      <c r="C5" s="577"/>
    </row>
    <row r="6" spans="2:14" ht="20.25" x14ac:dyDescent="0.3">
      <c r="B6" s="72"/>
    </row>
    <row r="7" spans="2:14" ht="15.75" x14ac:dyDescent="0.25">
      <c r="B7" s="74" t="s">
        <v>226</v>
      </c>
    </row>
    <row r="8" spans="2:14" x14ac:dyDescent="0.2">
      <c r="B8" s="244"/>
      <c r="C8" s="245"/>
      <c r="D8" s="246"/>
      <c r="E8" s="246"/>
      <c r="F8" s="247"/>
      <c r="G8" s="247"/>
      <c r="H8" s="248"/>
      <c r="I8" s="248"/>
      <c r="J8" s="248"/>
      <c r="K8" s="251"/>
      <c r="L8" s="249"/>
      <c r="M8" s="249"/>
    </row>
    <row r="9" spans="2:14" ht="51" x14ac:dyDescent="0.2">
      <c r="B9" s="214" t="s">
        <v>94</v>
      </c>
      <c r="C9" s="215" t="s">
        <v>95</v>
      </c>
      <c r="D9" s="216" t="s">
        <v>191</v>
      </c>
      <c r="E9" s="216" t="s">
        <v>190</v>
      </c>
      <c r="F9" s="217" t="s">
        <v>194</v>
      </c>
      <c r="G9" s="555" t="s">
        <v>188</v>
      </c>
      <c r="H9" s="578"/>
      <c r="I9" s="578"/>
      <c r="J9" s="556"/>
      <c r="K9" s="557"/>
      <c r="L9" s="218" t="s">
        <v>187</v>
      </c>
      <c r="M9" s="217" t="s">
        <v>186</v>
      </c>
      <c r="N9" s="219" t="s">
        <v>185</v>
      </c>
    </row>
    <row r="10" spans="2:14" ht="25.5" x14ac:dyDescent="0.2">
      <c r="B10" s="214"/>
      <c r="C10" s="215"/>
      <c r="D10" s="216"/>
      <c r="E10" s="216"/>
      <c r="F10" s="217"/>
      <c r="G10" s="217" t="s">
        <v>205</v>
      </c>
      <c r="H10" s="217" t="s">
        <v>206</v>
      </c>
      <c r="I10" s="220" t="s">
        <v>207</v>
      </c>
      <c r="J10" s="252" t="s">
        <v>227</v>
      </c>
      <c r="K10" s="217" t="s">
        <v>228</v>
      </c>
      <c r="L10" s="218" t="s">
        <v>96</v>
      </c>
      <c r="M10" s="217"/>
      <c r="N10" s="219"/>
    </row>
    <row r="11" spans="2:14" x14ac:dyDescent="0.2">
      <c r="B11" s="221"/>
      <c r="C11" s="253" t="s">
        <v>229</v>
      </c>
      <c r="D11" s="35" t="s">
        <v>97</v>
      </c>
      <c r="E11" s="35" t="s">
        <v>97</v>
      </c>
      <c r="F11" s="35" t="s">
        <v>97</v>
      </c>
      <c r="G11" s="35" t="s">
        <v>97</v>
      </c>
      <c r="H11" s="35" t="s">
        <v>97</v>
      </c>
      <c r="I11" s="35"/>
      <c r="J11" s="35" t="s">
        <v>97</v>
      </c>
      <c r="K11" s="35" t="s">
        <v>97</v>
      </c>
      <c r="L11" s="35" t="s">
        <v>97</v>
      </c>
      <c r="M11" s="35" t="s">
        <v>97</v>
      </c>
      <c r="N11" s="35" t="s">
        <v>97</v>
      </c>
    </row>
    <row r="12" spans="2:14" x14ac:dyDescent="0.2">
      <c r="B12" s="223"/>
      <c r="C12" s="254" t="s">
        <v>230</v>
      </c>
      <c r="D12" s="447"/>
      <c r="E12" s="447"/>
      <c r="F12" s="225">
        <v>39298.153379057818</v>
      </c>
      <c r="G12" s="225">
        <v>57715.917951312134</v>
      </c>
      <c r="H12" s="225">
        <v>39298.153379057818</v>
      </c>
      <c r="I12" s="226">
        <f>(H12-G12)/G12</f>
        <v>-0.31911065830731711</v>
      </c>
      <c r="J12" s="225"/>
      <c r="K12" s="225"/>
      <c r="L12" s="225">
        <v>0</v>
      </c>
      <c r="M12" s="225"/>
      <c r="N12" s="447"/>
    </row>
    <row r="13" spans="2:14" x14ac:dyDescent="0.2">
      <c r="B13" s="223"/>
      <c r="C13" s="254" t="s">
        <v>231</v>
      </c>
      <c r="D13" s="447"/>
      <c r="E13" s="447"/>
      <c r="F13" s="225">
        <v>0</v>
      </c>
      <c r="G13" s="225" t="s">
        <v>381</v>
      </c>
      <c r="H13" s="225" t="s">
        <v>381</v>
      </c>
      <c r="I13" s="226"/>
      <c r="J13" s="225"/>
      <c r="K13" s="225"/>
      <c r="L13" s="225">
        <v>0</v>
      </c>
      <c r="M13" s="225"/>
      <c r="N13" s="447"/>
    </row>
    <row r="14" spans="2:14" x14ac:dyDescent="0.2">
      <c r="B14" s="223"/>
      <c r="C14" s="349" t="s">
        <v>232</v>
      </c>
      <c r="D14" s="448"/>
      <c r="E14" s="448"/>
      <c r="F14" s="231">
        <f t="shared" ref="F14:M14" si="0">SUM(F12:F12)</f>
        <v>39298.153379057818</v>
      </c>
      <c r="G14" s="231">
        <f t="shared" si="0"/>
        <v>57715.917951312134</v>
      </c>
      <c r="H14" s="231">
        <f t="shared" si="0"/>
        <v>39298.153379057818</v>
      </c>
      <c r="I14" s="231"/>
      <c r="J14" s="231">
        <f t="shared" si="0"/>
        <v>0</v>
      </c>
      <c r="K14" s="231">
        <f t="shared" si="0"/>
        <v>0</v>
      </c>
      <c r="L14" s="231">
        <f t="shared" si="0"/>
        <v>0</v>
      </c>
      <c r="M14" s="231">
        <f t="shared" si="0"/>
        <v>0</v>
      </c>
      <c r="N14" s="448"/>
    </row>
    <row r="15" spans="2:14" x14ac:dyDescent="0.2">
      <c r="B15" s="223"/>
      <c r="C15" s="255" t="s">
        <v>233</v>
      </c>
      <c r="D15" s="449"/>
      <c r="E15" s="449"/>
      <c r="F15" s="256"/>
      <c r="G15" s="256"/>
      <c r="H15" s="256"/>
      <c r="I15" s="256"/>
      <c r="J15" s="256"/>
      <c r="K15" s="256"/>
      <c r="L15" s="256"/>
      <c r="M15" s="256"/>
      <c r="N15" s="449"/>
    </row>
    <row r="16" spans="2:14" x14ac:dyDescent="0.2">
      <c r="B16" s="223"/>
      <c r="C16" s="257" t="s">
        <v>234</v>
      </c>
      <c r="D16" s="447"/>
      <c r="E16" s="447"/>
      <c r="F16" s="225">
        <v>0</v>
      </c>
      <c r="G16" s="225" t="s">
        <v>381</v>
      </c>
      <c r="H16" s="225" t="s">
        <v>381</v>
      </c>
      <c r="I16" s="226" t="e">
        <f>(H16-G16)/G16</f>
        <v>#VALUE!</v>
      </c>
      <c r="J16" s="225"/>
      <c r="K16" s="225"/>
      <c r="L16" s="225">
        <v>0</v>
      </c>
      <c r="M16" s="225"/>
      <c r="N16" s="447"/>
    </row>
    <row r="17" spans="2:14" x14ac:dyDescent="0.2">
      <c r="B17" s="223"/>
      <c r="C17" s="257" t="s">
        <v>235</v>
      </c>
      <c r="D17" s="447"/>
      <c r="E17" s="447"/>
      <c r="F17" s="225">
        <v>20337.765673806829</v>
      </c>
      <c r="G17" s="225">
        <v>8437.0299302445383</v>
      </c>
      <c r="H17" s="225">
        <v>20337.765673806829</v>
      </c>
      <c r="I17" s="226">
        <f>(H17-G17)/G17</f>
        <v>1.4105361533566778</v>
      </c>
      <c r="J17" s="225"/>
      <c r="K17" s="225"/>
      <c r="L17" s="225">
        <v>0</v>
      </c>
      <c r="M17" s="225"/>
      <c r="N17" s="447"/>
    </row>
    <row r="18" spans="2:14" ht="12.75" customHeight="1" x14ac:dyDescent="0.2">
      <c r="B18" s="223"/>
      <c r="C18" s="258" t="s">
        <v>236</v>
      </c>
      <c r="D18" s="447"/>
      <c r="E18" s="447"/>
      <c r="F18" s="225">
        <v>8605.9643350068982</v>
      </c>
      <c r="G18" s="225">
        <v>7446.7731250273619</v>
      </c>
      <c r="H18" s="225">
        <v>8605.9643350068982</v>
      </c>
      <c r="I18" s="226">
        <f>(H18-G18)/G18</f>
        <v>0.15566355930512885</v>
      </c>
      <c r="J18" s="225"/>
      <c r="K18" s="225"/>
      <c r="L18" s="225">
        <v>0</v>
      </c>
      <c r="M18" s="225"/>
      <c r="N18" s="447"/>
    </row>
    <row r="19" spans="2:14" x14ac:dyDescent="0.2">
      <c r="B19" s="223"/>
      <c r="C19" s="258" t="s">
        <v>237</v>
      </c>
      <c r="D19" s="447"/>
      <c r="E19" s="447"/>
      <c r="F19" s="225">
        <v>0</v>
      </c>
      <c r="G19" s="225">
        <v>0</v>
      </c>
      <c r="H19" s="225">
        <v>0</v>
      </c>
      <c r="I19" s="226" t="e">
        <f>(H19-G19)/G19</f>
        <v>#DIV/0!</v>
      </c>
      <c r="J19" s="225"/>
      <c r="K19" s="225"/>
      <c r="L19" s="225">
        <v>0</v>
      </c>
      <c r="M19" s="225"/>
      <c r="N19" s="447"/>
    </row>
    <row r="20" spans="2:14" x14ac:dyDescent="0.2">
      <c r="B20" s="223"/>
      <c r="C20" s="259" t="s">
        <v>238</v>
      </c>
      <c r="D20" s="447"/>
      <c r="E20" s="447"/>
      <c r="F20" s="225">
        <v>36144.202509010822</v>
      </c>
      <c r="G20" s="225">
        <v>59540.374496780038</v>
      </c>
      <c r="H20" s="225">
        <v>24368.245248030504</v>
      </c>
      <c r="I20" s="226">
        <f>(H20-G20)/G20</f>
        <v>-0.59072737694405431</v>
      </c>
      <c r="J20" s="225"/>
      <c r="K20" s="225"/>
      <c r="L20" s="225">
        <v>11775.957260980314</v>
      </c>
      <c r="M20" s="225"/>
      <c r="N20" s="447"/>
    </row>
    <row r="21" spans="2:14" x14ac:dyDescent="0.2">
      <c r="B21" s="260"/>
      <c r="C21" s="261" t="s">
        <v>232</v>
      </c>
      <c r="D21" s="448"/>
      <c r="E21" s="448"/>
      <c r="F21" s="231">
        <f t="shared" ref="F21:M21" si="1">SUM(F16:F20)</f>
        <v>65087.932517824549</v>
      </c>
      <c r="G21" s="231">
        <f t="shared" si="1"/>
        <v>75424.17755205193</v>
      </c>
      <c r="H21" s="231">
        <f t="shared" si="1"/>
        <v>53311.975256844235</v>
      </c>
      <c r="I21" s="231"/>
      <c r="J21" s="231">
        <f t="shared" si="1"/>
        <v>0</v>
      </c>
      <c r="K21" s="231">
        <f t="shared" si="1"/>
        <v>0</v>
      </c>
      <c r="L21" s="231">
        <f t="shared" si="1"/>
        <v>11775.957260980314</v>
      </c>
      <c r="M21" s="231">
        <f t="shared" si="1"/>
        <v>0</v>
      </c>
      <c r="N21" s="448"/>
    </row>
    <row r="22" spans="2:14" x14ac:dyDescent="0.2">
      <c r="B22" s="221"/>
      <c r="C22" s="262" t="s">
        <v>109</v>
      </c>
      <c r="D22" s="448"/>
      <c r="E22" s="448"/>
      <c r="F22" s="231">
        <f t="shared" ref="F22:M22" si="2">SUM(F14,F21)</f>
        <v>104386.08589688237</v>
      </c>
      <c r="G22" s="231">
        <f t="shared" si="2"/>
        <v>133140.09550336405</v>
      </c>
      <c r="H22" s="231">
        <f t="shared" si="2"/>
        <v>92610.128635902045</v>
      </c>
      <c r="I22" s="231"/>
      <c r="J22" s="231">
        <f t="shared" si="2"/>
        <v>0</v>
      </c>
      <c r="K22" s="231">
        <f t="shared" si="2"/>
        <v>0</v>
      </c>
      <c r="L22" s="231">
        <f t="shared" si="2"/>
        <v>11775.957260980314</v>
      </c>
      <c r="M22" s="231">
        <f t="shared" si="2"/>
        <v>0</v>
      </c>
      <c r="N22" s="448"/>
    </row>
    <row r="24" spans="2:14" ht="19.5" x14ac:dyDescent="0.25">
      <c r="B24" s="232" t="s">
        <v>215</v>
      </c>
      <c r="C24" s="233"/>
    </row>
    <row r="26" spans="2:14" x14ac:dyDescent="0.2">
      <c r="B26" s="579" t="s">
        <v>216</v>
      </c>
      <c r="C26" s="580"/>
      <c r="D26" s="581"/>
    </row>
    <row r="28" spans="2:14" x14ac:dyDescent="0.2">
      <c r="B28" s="237" t="s">
        <v>217</v>
      </c>
      <c r="C28" s="582" t="s">
        <v>218</v>
      </c>
      <c r="D28" s="583"/>
      <c r="E28" s="583"/>
      <c r="F28" s="584"/>
    </row>
    <row r="29" spans="2:14" ht="52.5" customHeight="1" x14ac:dyDescent="0.2">
      <c r="B29" s="439" t="s">
        <v>393</v>
      </c>
      <c r="C29" s="573" t="s">
        <v>392</v>
      </c>
      <c r="D29" s="574"/>
      <c r="E29" s="574"/>
      <c r="F29" s="575"/>
    </row>
    <row r="30" spans="2:14" ht="46.5" customHeight="1" x14ac:dyDescent="0.2">
      <c r="B30" s="439" t="s">
        <v>415</v>
      </c>
      <c r="C30" s="573" t="s">
        <v>423</v>
      </c>
      <c r="D30" s="574"/>
      <c r="E30" s="574"/>
      <c r="F30" s="575"/>
    </row>
    <row r="31" spans="2:14" ht="93.75" customHeight="1" x14ac:dyDescent="0.2">
      <c r="B31" s="439" t="s">
        <v>416</v>
      </c>
      <c r="C31" s="573" t="s">
        <v>417</v>
      </c>
      <c r="D31" s="574"/>
      <c r="E31" s="574"/>
      <c r="F31" s="575"/>
    </row>
    <row r="33" spans="2:6" ht="16.5" customHeight="1" x14ac:dyDescent="0.25">
      <c r="B33" s="212" t="s">
        <v>239</v>
      </c>
    </row>
    <row r="34" spans="2:6" ht="15.75" x14ac:dyDescent="0.25">
      <c r="B34" s="74"/>
    </row>
    <row r="35" spans="2:6" ht="15.75" x14ac:dyDescent="0.2">
      <c r="B35" s="358" t="s">
        <v>240</v>
      </c>
      <c r="C35" s="263"/>
      <c r="D35" s="264"/>
      <c r="E35" s="265"/>
    </row>
    <row r="36" spans="2:6" ht="15.75" x14ac:dyDescent="0.25">
      <c r="B36" s="74"/>
    </row>
    <row r="37" spans="2:6" ht="51" x14ac:dyDescent="0.2">
      <c r="B37" s="214" t="s">
        <v>94</v>
      </c>
      <c r="C37" s="215" t="s">
        <v>95</v>
      </c>
      <c r="D37" s="216" t="s">
        <v>191</v>
      </c>
      <c r="E37" s="216" t="s">
        <v>190</v>
      </c>
      <c r="F37" s="217" t="s">
        <v>194</v>
      </c>
    </row>
    <row r="38" spans="2:6" x14ac:dyDescent="0.2">
      <c r="B38" s="214"/>
      <c r="C38" s="215"/>
      <c r="D38" s="216"/>
      <c r="E38" s="35" t="s">
        <v>97</v>
      </c>
      <c r="F38" s="35" t="s">
        <v>97</v>
      </c>
    </row>
    <row r="39" spans="2:6" ht="25.5" x14ac:dyDescent="0.2">
      <c r="B39" s="223"/>
      <c r="C39" s="415" t="s">
        <v>396</v>
      </c>
      <c r="D39" s="225">
        <v>15630.563622794614</v>
      </c>
      <c r="E39" s="225">
        <v>0</v>
      </c>
      <c r="F39" s="225">
        <v>15630.563622794614</v>
      </c>
    </row>
    <row r="40" spans="2:6" ht="25.5" x14ac:dyDescent="0.2">
      <c r="B40" s="223"/>
      <c r="C40" s="415" t="s">
        <v>397</v>
      </c>
      <c r="D40" s="225">
        <v>8758.4173211449852</v>
      </c>
      <c r="E40" s="225">
        <v>0</v>
      </c>
      <c r="F40" s="225">
        <v>8737.681625235924</v>
      </c>
    </row>
    <row r="41" spans="2:6" s="308" customFormat="1" ht="25.5" x14ac:dyDescent="0.2">
      <c r="B41" s="223"/>
      <c r="C41" s="415" t="s">
        <v>398</v>
      </c>
      <c r="D41" s="225">
        <v>0</v>
      </c>
      <c r="E41" s="225">
        <v>0</v>
      </c>
      <c r="F41" s="225">
        <v>0</v>
      </c>
    </row>
    <row r="42" spans="2:6" s="308" customFormat="1" ht="25.5" x14ac:dyDescent="0.2">
      <c r="B42" s="223"/>
      <c r="C42" s="415" t="s">
        <v>399</v>
      </c>
      <c r="D42" s="225">
        <v>2999.3560813015265</v>
      </c>
      <c r="E42" s="225">
        <v>0</v>
      </c>
      <c r="F42" s="225">
        <v>2999.3560813015265</v>
      </c>
    </row>
    <row r="43" spans="2:6" s="308" customFormat="1" ht="25.5" x14ac:dyDescent="0.2">
      <c r="B43" s="223"/>
      <c r="C43" s="415" t="s">
        <v>400</v>
      </c>
      <c r="D43" s="225">
        <v>6145.496835934825</v>
      </c>
      <c r="E43" s="225">
        <v>0</v>
      </c>
      <c r="F43" s="225">
        <v>6145.496835934825</v>
      </c>
    </row>
    <row r="44" spans="2:6" ht="25.5" x14ac:dyDescent="0.2">
      <c r="B44" s="223"/>
      <c r="C44" s="415" t="s">
        <v>401</v>
      </c>
      <c r="D44" s="225">
        <v>2006.8603029572616</v>
      </c>
      <c r="E44" s="225">
        <v>0</v>
      </c>
      <c r="F44" s="225">
        <v>2006.8603029572616</v>
      </c>
    </row>
    <row r="45" spans="2:6" ht="25.5" x14ac:dyDescent="0.2">
      <c r="B45" s="223"/>
      <c r="C45" s="415" t="s">
        <v>402</v>
      </c>
      <c r="D45" s="225">
        <v>631.74709281456092</v>
      </c>
      <c r="E45" s="225">
        <v>0</v>
      </c>
      <c r="F45" s="225">
        <v>631.74709281456092</v>
      </c>
    </row>
    <row r="47" spans="2:6" ht="15.75" x14ac:dyDescent="0.25">
      <c r="B47" s="74" t="s">
        <v>221</v>
      </c>
    </row>
    <row r="48" spans="2:6" ht="15.75" x14ac:dyDescent="0.25">
      <c r="B48" s="74"/>
    </row>
    <row r="49" spans="2:12" ht="15.75" x14ac:dyDescent="0.2">
      <c r="B49" s="358" t="s">
        <v>240</v>
      </c>
      <c r="C49" s="263"/>
      <c r="D49" s="264"/>
      <c r="E49" s="265"/>
    </row>
    <row r="50" spans="2:12" ht="15.75" x14ac:dyDescent="0.25">
      <c r="B50" s="74"/>
    </row>
    <row r="51" spans="2:12" ht="51" x14ac:dyDescent="0.2">
      <c r="B51" s="214" t="s">
        <v>94</v>
      </c>
      <c r="C51" s="215" t="s">
        <v>241</v>
      </c>
      <c r="D51" s="216" t="s">
        <v>191</v>
      </c>
      <c r="E51" s="216" t="s">
        <v>190</v>
      </c>
      <c r="F51" s="217" t="s">
        <v>194</v>
      </c>
      <c r="G51" s="555" t="s">
        <v>188</v>
      </c>
      <c r="H51" s="556"/>
      <c r="I51" s="557"/>
      <c r="J51" s="218" t="s">
        <v>187</v>
      </c>
      <c r="K51" s="217" t="s">
        <v>186</v>
      </c>
      <c r="L51" s="219" t="s">
        <v>185</v>
      </c>
    </row>
    <row r="52" spans="2:12" x14ac:dyDescent="0.2">
      <c r="B52" s="214"/>
      <c r="C52" s="215"/>
      <c r="D52" s="216"/>
      <c r="E52" s="35"/>
      <c r="F52" s="35"/>
      <c r="G52" s="217" t="s">
        <v>205</v>
      </c>
      <c r="H52" s="217" t="s">
        <v>206</v>
      </c>
      <c r="I52" s="220" t="s">
        <v>207</v>
      </c>
      <c r="J52" s="218" t="s">
        <v>96</v>
      </c>
      <c r="K52" s="217"/>
      <c r="L52" s="219"/>
    </row>
    <row r="53" spans="2:12" s="308" customFormat="1" x14ac:dyDescent="0.2">
      <c r="B53" s="214"/>
      <c r="C53" s="215"/>
      <c r="D53" s="216"/>
      <c r="E53" s="35" t="s">
        <v>97</v>
      </c>
      <c r="F53" s="35" t="s">
        <v>97</v>
      </c>
      <c r="G53" s="35"/>
      <c r="H53" s="35" t="s">
        <v>97</v>
      </c>
      <c r="I53" s="369"/>
      <c r="J53" s="35" t="s">
        <v>97</v>
      </c>
      <c r="K53" s="35" t="s">
        <v>97</v>
      </c>
      <c r="L53" s="35" t="s">
        <v>97</v>
      </c>
    </row>
    <row r="54" spans="2:12" x14ac:dyDescent="0.2">
      <c r="B54" s="223"/>
      <c r="C54" s="438" t="s">
        <v>395</v>
      </c>
      <c r="D54" s="225"/>
      <c r="E54" s="225"/>
      <c r="F54" s="225"/>
      <c r="G54" s="227"/>
      <c r="H54" s="225"/>
      <c r="I54" s="226" t="e">
        <f t="shared" ref="I54:I59" si="3">(H54-G54)/G54</f>
        <v>#DIV/0!</v>
      </c>
      <c r="J54" s="225"/>
      <c r="K54" s="227"/>
      <c r="L54" s="225"/>
    </row>
    <row r="55" spans="2:12" x14ac:dyDescent="0.2">
      <c r="B55" s="223"/>
      <c r="C55" s="225"/>
      <c r="D55" s="225"/>
      <c r="E55" s="225"/>
      <c r="F55" s="225"/>
      <c r="G55" s="227"/>
      <c r="H55" s="225"/>
      <c r="I55" s="226" t="e">
        <f t="shared" si="3"/>
        <v>#DIV/0!</v>
      </c>
      <c r="J55" s="225"/>
      <c r="K55" s="227"/>
      <c r="L55" s="225"/>
    </row>
    <row r="56" spans="2:12" x14ac:dyDescent="0.2">
      <c r="B56" s="223"/>
      <c r="C56" s="225"/>
      <c r="D56" s="225"/>
      <c r="E56" s="225"/>
      <c r="F56" s="225"/>
      <c r="G56" s="227"/>
      <c r="H56" s="225"/>
      <c r="I56" s="226" t="e">
        <f t="shared" si="3"/>
        <v>#DIV/0!</v>
      </c>
      <c r="J56" s="225"/>
      <c r="K56" s="227"/>
      <c r="L56" s="225"/>
    </row>
    <row r="57" spans="2:12" x14ac:dyDescent="0.2">
      <c r="B57" s="223"/>
      <c r="C57" s="225"/>
      <c r="D57" s="225"/>
      <c r="E57" s="225"/>
      <c r="F57" s="225"/>
      <c r="G57" s="227"/>
      <c r="H57" s="225"/>
      <c r="I57" s="226" t="e">
        <f t="shared" si="3"/>
        <v>#DIV/0!</v>
      </c>
      <c r="J57" s="225"/>
      <c r="K57" s="227"/>
      <c r="L57" s="225"/>
    </row>
    <row r="58" spans="2:12" x14ac:dyDescent="0.2">
      <c r="B58" s="223"/>
      <c r="C58" s="225"/>
      <c r="D58" s="225"/>
      <c r="E58" s="225"/>
      <c r="F58" s="225"/>
      <c r="G58" s="227"/>
      <c r="H58" s="225"/>
      <c r="I58" s="226" t="e">
        <f t="shared" si="3"/>
        <v>#DIV/0!</v>
      </c>
      <c r="J58" s="225"/>
      <c r="K58" s="227"/>
      <c r="L58" s="225"/>
    </row>
    <row r="59" spans="2:12" x14ac:dyDescent="0.2">
      <c r="B59" s="223"/>
      <c r="C59" s="225"/>
      <c r="D59" s="225"/>
      <c r="E59" s="225"/>
      <c r="F59" s="225"/>
      <c r="G59" s="227"/>
      <c r="H59" s="225"/>
      <c r="I59" s="226" t="e">
        <f t="shared" si="3"/>
        <v>#DIV/0!</v>
      </c>
      <c r="J59" s="225"/>
      <c r="K59" s="227"/>
      <c r="L59" s="225"/>
    </row>
    <row r="61" spans="2:12" ht="19.5" x14ac:dyDescent="0.25">
      <c r="B61" s="74" t="s">
        <v>242</v>
      </c>
      <c r="C61" s="266"/>
      <c r="D61" s="266"/>
      <c r="E61" s="266"/>
      <c r="F61" s="266"/>
      <c r="G61" s="266"/>
      <c r="H61" s="266"/>
      <c r="I61" s="266"/>
      <c r="J61" s="266"/>
      <c r="K61" s="266"/>
      <c r="L61" s="266"/>
    </row>
    <row r="62" spans="2:12" ht="19.5" x14ac:dyDescent="0.25">
      <c r="B62" s="74"/>
      <c r="C62" s="266"/>
      <c r="D62" s="266"/>
      <c r="E62" s="266"/>
      <c r="F62" s="266"/>
      <c r="G62" s="266"/>
      <c r="H62" s="266"/>
      <c r="I62" s="266"/>
      <c r="J62" s="266"/>
      <c r="K62" s="266"/>
      <c r="L62" s="266"/>
    </row>
    <row r="63" spans="2:12" ht="19.5" x14ac:dyDescent="0.2">
      <c r="B63" s="358" t="s">
        <v>240</v>
      </c>
      <c r="C63" s="263"/>
      <c r="D63" s="264"/>
      <c r="E63" s="265"/>
      <c r="F63" s="266"/>
      <c r="G63" s="266"/>
      <c r="H63" s="266"/>
      <c r="I63" s="266"/>
      <c r="J63" s="266"/>
      <c r="K63" s="266"/>
      <c r="L63" s="266"/>
    </row>
    <row r="64" spans="2:12" ht="12.75" customHeight="1" x14ac:dyDescent="0.25">
      <c r="B64" s="232"/>
      <c r="C64" s="266"/>
      <c r="D64" s="266"/>
      <c r="E64" s="266"/>
      <c r="F64" s="266"/>
      <c r="G64" s="266"/>
      <c r="H64" s="266"/>
      <c r="I64" s="266"/>
      <c r="J64" s="266"/>
      <c r="K64" s="266"/>
      <c r="L64" s="266"/>
    </row>
    <row r="65" spans="2:12" ht="51" x14ac:dyDescent="0.2">
      <c r="B65" s="214" t="s">
        <v>94</v>
      </c>
      <c r="C65" s="215" t="s">
        <v>95</v>
      </c>
      <c r="D65" s="216" t="s">
        <v>191</v>
      </c>
      <c r="E65" s="216" t="s">
        <v>190</v>
      </c>
      <c r="F65" s="217" t="s">
        <v>194</v>
      </c>
      <c r="G65" s="555" t="s">
        <v>188</v>
      </c>
      <c r="H65" s="556"/>
      <c r="I65" s="557"/>
      <c r="J65" s="218" t="s">
        <v>187</v>
      </c>
      <c r="K65" s="217" t="s">
        <v>186</v>
      </c>
      <c r="L65" s="219" t="s">
        <v>185</v>
      </c>
    </row>
    <row r="66" spans="2:12" ht="18.75" customHeight="1" x14ac:dyDescent="0.2">
      <c r="B66" s="267"/>
      <c r="C66" s="268"/>
      <c r="D66" s="216"/>
      <c r="E66" s="216"/>
      <c r="F66" s="217"/>
      <c r="G66" s="217" t="s">
        <v>205</v>
      </c>
      <c r="H66" s="217" t="s">
        <v>206</v>
      </c>
      <c r="I66" s="220" t="s">
        <v>207</v>
      </c>
      <c r="J66" s="218" t="s">
        <v>96</v>
      </c>
      <c r="K66" s="217"/>
      <c r="L66" s="219"/>
    </row>
    <row r="67" spans="2:12" s="308" customFormat="1" x14ac:dyDescent="0.2">
      <c r="B67" s="267"/>
      <c r="C67" s="268"/>
      <c r="D67" s="216"/>
      <c r="E67" s="35" t="s">
        <v>97</v>
      </c>
      <c r="F67" s="35" t="s">
        <v>97</v>
      </c>
      <c r="G67" s="217"/>
      <c r="H67" s="35" t="s">
        <v>97</v>
      </c>
      <c r="I67" s="369"/>
      <c r="J67" s="35" t="s">
        <v>97</v>
      </c>
      <c r="K67" s="35" t="s">
        <v>97</v>
      </c>
      <c r="L67" s="35" t="s">
        <v>97</v>
      </c>
    </row>
    <row r="68" spans="2:12" x14ac:dyDescent="0.2">
      <c r="B68" s="223"/>
      <c r="C68" s="438" t="s">
        <v>395</v>
      </c>
      <c r="D68" s="225"/>
      <c r="E68" s="225"/>
      <c r="F68" s="225"/>
      <c r="G68" s="227"/>
      <c r="H68" s="225"/>
      <c r="I68" s="226" t="e">
        <f t="shared" ref="I68:I73" si="4">(H68-G68)/G68</f>
        <v>#DIV/0!</v>
      </c>
      <c r="J68" s="225"/>
      <c r="K68" s="227"/>
      <c r="L68" s="225"/>
    </row>
    <row r="69" spans="2:12" x14ac:dyDescent="0.2">
      <c r="B69" s="223"/>
      <c r="C69" s="225"/>
      <c r="D69" s="225"/>
      <c r="E69" s="225"/>
      <c r="F69" s="225"/>
      <c r="G69" s="227"/>
      <c r="H69" s="225"/>
      <c r="I69" s="226" t="e">
        <f t="shared" si="4"/>
        <v>#DIV/0!</v>
      </c>
      <c r="J69" s="225"/>
      <c r="K69" s="227"/>
      <c r="L69" s="225"/>
    </row>
    <row r="70" spans="2:12" x14ac:dyDescent="0.2">
      <c r="B70" s="223"/>
      <c r="C70" s="225"/>
      <c r="D70" s="225"/>
      <c r="E70" s="225"/>
      <c r="F70" s="225"/>
      <c r="G70" s="227"/>
      <c r="H70" s="225"/>
      <c r="I70" s="226" t="e">
        <f t="shared" si="4"/>
        <v>#DIV/0!</v>
      </c>
      <c r="J70" s="225"/>
      <c r="K70" s="227"/>
      <c r="L70" s="225"/>
    </row>
    <row r="71" spans="2:12" x14ac:dyDescent="0.2">
      <c r="B71" s="223"/>
      <c r="C71" s="225"/>
      <c r="D71" s="225"/>
      <c r="E71" s="225"/>
      <c r="F71" s="225"/>
      <c r="G71" s="227"/>
      <c r="H71" s="225"/>
      <c r="I71" s="226" t="e">
        <f t="shared" si="4"/>
        <v>#DIV/0!</v>
      </c>
      <c r="J71" s="225"/>
      <c r="K71" s="227"/>
      <c r="L71" s="225"/>
    </row>
    <row r="72" spans="2:12" x14ac:dyDescent="0.2">
      <c r="B72" s="223"/>
      <c r="C72" s="225"/>
      <c r="D72" s="225"/>
      <c r="E72" s="225"/>
      <c r="F72" s="225"/>
      <c r="G72" s="227"/>
      <c r="H72" s="225"/>
      <c r="I72" s="226" t="e">
        <f t="shared" si="4"/>
        <v>#DIV/0!</v>
      </c>
      <c r="J72" s="225"/>
      <c r="K72" s="227"/>
      <c r="L72" s="225"/>
    </row>
    <row r="73" spans="2:12" x14ac:dyDescent="0.2">
      <c r="B73" s="223"/>
      <c r="C73" s="225"/>
      <c r="D73" s="225"/>
      <c r="E73" s="225"/>
      <c r="F73" s="225"/>
      <c r="G73" s="227"/>
      <c r="H73" s="225"/>
      <c r="I73" s="226" t="e">
        <f t="shared" si="4"/>
        <v>#DIV/0!</v>
      </c>
      <c r="J73" s="225"/>
      <c r="K73" s="227"/>
      <c r="L73" s="225"/>
    </row>
    <row r="75" spans="2:12" ht="15.75" customHeight="1" x14ac:dyDescent="0.25">
      <c r="B75" s="74" t="s">
        <v>243</v>
      </c>
      <c r="C75" s="266"/>
      <c r="D75" s="74"/>
      <c r="E75" s="266"/>
      <c r="F75" s="74"/>
      <c r="G75" s="266"/>
      <c r="H75" s="266"/>
      <c r="I75" s="266"/>
      <c r="J75" s="266"/>
      <c r="K75" s="74"/>
      <c r="L75" s="266"/>
    </row>
    <row r="76" spans="2:12" ht="15.75" customHeight="1" x14ac:dyDescent="0.25">
      <c r="B76" s="74"/>
      <c r="C76" s="266"/>
      <c r="D76" s="74"/>
      <c r="E76" s="266"/>
      <c r="F76" s="74"/>
      <c r="G76" s="266"/>
      <c r="H76" s="266"/>
      <c r="I76" s="266"/>
      <c r="J76" s="266"/>
      <c r="K76" s="74"/>
      <c r="L76" s="266"/>
    </row>
    <row r="77" spans="2:12" ht="59.25" customHeight="1" x14ac:dyDescent="0.2">
      <c r="B77" s="214" t="s">
        <v>94</v>
      </c>
      <c r="C77" s="269" t="s">
        <v>117</v>
      </c>
      <c r="D77" s="551" t="s">
        <v>244</v>
      </c>
      <c r="E77" s="571"/>
      <c r="F77" s="551"/>
      <c r="G77" s="362" t="s">
        <v>245</v>
      </c>
      <c r="H77" s="362" t="s">
        <v>245</v>
      </c>
      <c r="I77" s="363" t="s">
        <v>246</v>
      </c>
      <c r="J77" s="361" t="s">
        <v>246</v>
      </c>
      <c r="K77" s="270"/>
    </row>
    <row r="78" spans="2:12" ht="38.25" x14ac:dyDescent="0.2">
      <c r="B78" s="214"/>
      <c r="C78" s="269"/>
      <c r="D78" s="572"/>
      <c r="E78" s="556"/>
      <c r="F78" s="557"/>
      <c r="G78" s="362" t="s">
        <v>247</v>
      </c>
      <c r="H78" s="362" t="s">
        <v>248</v>
      </c>
      <c r="I78" s="362" t="s">
        <v>247</v>
      </c>
      <c r="J78" s="361" t="s">
        <v>248</v>
      </c>
      <c r="K78" s="271"/>
    </row>
    <row r="79" spans="2:12" x14ac:dyDescent="0.2">
      <c r="B79" s="223"/>
      <c r="C79" s="433" t="s">
        <v>395</v>
      </c>
      <c r="D79" s="565"/>
      <c r="E79" s="566"/>
      <c r="F79" s="567"/>
      <c r="G79" s="364"/>
      <c r="H79" s="364"/>
      <c r="I79" s="365"/>
      <c r="J79" s="374"/>
      <c r="K79" s="273"/>
    </row>
    <row r="80" spans="2:12" x14ac:dyDescent="0.2">
      <c r="B80" s="223"/>
      <c r="C80" s="272"/>
      <c r="D80" s="565"/>
      <c r="E80" s="566"/>
      <c r="F80" s="567"/>
      <c r="G80" s="364"/>
      <c r="H80" s="364"/>
      <c r="I80" s="365"/>
      <c r="J80" s="374"/>
      <c r="K80" s="273"/>
    </row>
    <row r="81" spans="2:11" x14ac:dyDescent="0.2">
      <c r="B81" s="223"/>
      <c r="C81" s="272"/>
      <c r="D81" s="565"/>
      <c r="E81" s="566"/>
      <c r="F81" s="567"/>
      <c r="G81" s="364"/>
      <c r="H81" s="364"/>
      <c r="I81" s="365"/>
      <c r="J81" s="374"/>
      <c r="K81" s="273"/>
    </row>
    <row r="82" spans="2:11" x14ac:dyDescent="0.2">
      <c r="B82" s="274"/>
      <c r="C82" s="568" t="s">
        <v>105</v>
      </c>
      <c r="D82" s="569"/>
      <c r="E82" s="569"/>
      <c r="F82" s="570"/>
      <c r="G82" s="366">
        <v>0</v>
      </c>
      <c r="H82" s="366">
        <v>0</v>
      </c>
      <c r="I82" s="367">
        <v>0</v>
      </c>
      <c r="J82" s="375">
        <v>0</v>
      </c>
      <c r="K82" s="275"/>
    </row>
    <row r="83" spans="2:11" x14ac:dyDescent="0.2">
      <c r="C83" s="276"/>
    </row>
    <row r="84" spans="2:11" x14ac:dyDescent="0.2">
      <c r="D84" s="277"/>
    </row>
  </sheetData>
  <mergeCells count="15">
    <mergeCell ref="C30:F30"/>
    <mergeCell ref="C31:F31"/>
    <mergeCell ref="B5:C5"/>
    <mergeCell ref="G9:K9"/>
    <mergeCell ref="B26:D26"/>
    <mergeCell ref="C28:F28"/>
    <mergeCell ref="C29:F29"/>
    <mergeCell ref="D80:F80"/>
    <mergeCell ref="D79:F79"/>
    <mergeCell ref="C82:F82"/>
    <mergeCell ref="D81:F81"/>
    <mergeCell ref="G51:I51"/>
    <mergeCell ref="G65:I65"/>
    <mergeCell ref="D77:F77"/>
    <mergeCell ref="D78:F78"/>
  </mergeCells>
  <pageMargins left="0.35433070866141736" right="0.35433070866141736" top="0.59055118110236227" bottom="0.59055118110236227" header="0.51181102362204722" footer="0.11811023622047245"/>
  <pageSetup paperSize="9" scale="46" fitToHeight="100" orientation="landscape" r:id="rId1"/>
  <headerFooter scaleWithDoc="0" alignWithMargins="0">
    <oddFooter>&amp;L&amp;8&amp;D&amp;C&amp;8&amp; Template: &amp;A
&amp;F&amp;R&amp;8&amp;P of &amp;N</oddFooter>
  </headerFooter>
  <rowBreaks count="1" manualBreakCount="1">
    <brk id="46" min="1" max="1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1:H14"/>
  <sheetViews>
    <sheetView view="pageBreakPreview" zoomScaleNormal="100" zoomScaleSheetLayoutView="100" workbookViewId="0">
      <selection activeCell="F10" sqref="F10"/>
    </sheetView>
  </sheetViews>
  <sheetFormatPr defaultRowHeight="12.75" x14ac:dyDescent="0.2"/>
  <cols>
    <col min="1" max="1" width="12" style="56" customWidth="1"/>
    <col min="2" max="2" width="16.42578125" style="56" bestFit="1" customWidth="1"/>
    <col min="3" max="3" width="41.28515625" style="56" customWidth="1"/>
    <col min="4" max="4" width="15.7109375" style="56" customWidth="1"/>
    <col min="5" max="5" width="8.5703125" style="56" customWidth="1"/>
    <col min="6" max="8" width="19.85546875" style="56" customWidth="1"/>
    <col min="9" max="9" width="18.28515625" style="56" customWidth="1"/>
    <col min="10" max="16384" width="9.140625" style="56"/>
  </cols>
  <sheetData>
    <row r="1" spans="2:8" ht="20.25" x14ac:dyDescent="0.3">
      <c r="B1" s="26" t="str">
        <f>Cover!C22</f>
        <v>Endeavour Energy</v>
      </c>
      <c r="C1" s="27"/>
      <c r="D1" s="27"/>
      <c r="E1" s="27"/>
      <c r="F1" s="27"/>
      <c r="G1" s="27"/>
      <c r="H1" s="27"/>
    </row>
    <row r="2" spans="2:8" ht="20.25" x14ac:dyDescent="0.3">
      <c r="B2" s="585" t="s">
        <v>106</v>
      </c>
      <c r="C2" s="585"/>
    </row>
    <row r="3" spans="2:8" ht="20.25" x14ac:dyDescent="0.3">
      <c r="B3" s="26" t="str">
        <f>Cover!C26</f>
        <v>2013-14</v>
      </c>
    </row>
    <row r="4" spans="2:8" ht="20.25" x14ac:dyDescent="0.3">
      <c r="B4" s="26"/>
    </row>
    <row r="5" spans="2:8" ht="66" customHeight="1" x14ac:dyDescent="0.2">
      <c r="B5" s="586" t="s">
        <v>252</v>
      </c>
      <c r="C5" s="587"/>
    </row>
    <row r="6" spans="2:8" ht="20.25" x14ac:dyDescent="0.3">
      <c r="B6" s="55"/>
    </row>
    <row r="7" spans="2:8" ht="15.75" x14ac:dyDescent="0.25">
      <c r="B7" s="74" t="s">
        <v>54</v>
      </c>
    </row>
    <row r="8" spans="2:8" ht="15.75" x14ac:dyDescent="0.25">
      <c r="B8" s="65"/>
    </row>
    <row r="9" spans="2:8" hidden="1" x14ac:dyDescent="0.2">
      <c r="B9" s="57"/>
      <c r="C9" s="58"/>
      <c r="D9" s="59"/>
      <c r="E9" s="60"/>
      <c r="F9" s="61"/>
      <c r="G9" s="62"/>
      <c r="H9" s="62"/>
    </row>
    <row r="10" spans="2:8" ht="51" customHeight="1" x14ac:dyDescent="0.2">
      <c r="B10" s="66" t="s">
        <v>94</v>
      </c>
      <c r="C10" s="63" t="s">
        <v>95</v>
      </c>
      <c r="D10" s="67" t="s">
        <v>132</v>
      </c>
    </row>
    <row r="11" spans="2:8" ht="14.25" customHeight="1" x14ac:dyDescent="0.2">
      <c r="B11" s="176"/>
      <c r="C11" s="68" t="s">
        <v>107</v>
      </c>
      <c r="D11" s="411">
        <v>0</v>
      </c>
    </row>
    <row r="12" spans="2:8" ht="13.5" customHeight="1" x14ac:dyDescent="0.2">
      <c r="B12" s="176"/>
      <c r="C12" s="68" t="s">
        <v>108</v>
      </c>
      <c r="D12" s="411">
        <v>4649.8116286990544</v>
      </c>
    </row>
    <row r="13" spans="2:8" ht="14.25" customHeight="1" x14ac:dyDescent="0.2">
      <c r="B13" s="176"/>
      <c r="C13" s="68" t="s">
        <v>99</v>
      </c>
      <c r="D13" s="411">
        <v>0</v>
      </c>
    </row>
    <row r="14" spans="2:8" ht="13.5" customHeight="1" x14ac:dyDescent="0.2">
      <c r="B14" s="176"/>
      <c r="C14" s="69" t="s">
        <v>109</v>
      </c>
      <c r="D14" s="177">
        <f>SUM(D11:D13)</f>
        <v>4649.8116286990544</v>
      </c>
    </row>
  </sheetData>
  <mergeCells count="2">
    <mergeCell ref="B2:C2"/>
    <mergeCell ref="B5:C5"/>
  </mergeCells>
  <phoneticPr fontId="36" type="noConversion"/>
  <pageMargins left="0.35433070866141736" right="0.35433070866141736" top="0.59055118110236227" bottom="0.59055118110236227" header="0.51181102362204722" footer="0.11811023622047245"/>
  <pageSetup paperSize="9" fitToHeight="100" orientation="landscape" r:id="rId1"/>
  <headerFooter scaleWithDoc="0" alignWithMargins="0">
    <oddFooter>&amp;L&amp;8&amp;D&amp;C&amp;8&amp; Template: &amp;A
&amp;F&amp;R&amp;8&amp;P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1:M16"/>
  <sheetViews>
    <sheetView view="pageBreakPreview" zoomScaleNormal="100" zoomScaleSheetLayoutView="100" workbookViewId="0">
      <selection activeCell="D14" sqref="D14:I16"/>
    </sheetView>
  </sheetViews>
  <sheetFormatPr defaultRowHeight="12.75" x14ac:dyDescent="0.2"/>
  <cols>
    <col min="1" max="1" width="12" style="56" customWidth="1"/>
    <col min="2" max="2" width="16.42578125" style="56" bestFit="1" customWidth="1"/>
    <col min="3" max="3" width="48.5703125" style="56" customWidth="1"/>
    <col min="4" max="9" width="15.7109375" style="56" customWidth="1"/>
    <col min="10" max="10" width="10.28515625" style="56" customWidth="1"/>
    <col min="11" max="13" width="19.85546875" style="56" customWidth="1"/>
    <col min="14" max="14" width="18.28515625" style="56" customWidth="1"/>
    <col min="15" max="16384" width="9.140625" style="56"/>
  </cols>
  <sheetData>
    <row r="1" spans="2:13" ht="20.25" x14ac:dyDescent="0.3">
      <c r="B1" s="26" t="str">
        <f>Cover!C22</f>
        <v>Endeavour Energy</v>
      </c>
      <c r="C1" s="27"/>
      <c r="D1" s="27"/>
      <c r="E1" s="27"/>
      <c r="F1" s="27"/>
      <c r="G1" s="27"/>
      <c r="H1" s="27"/>
      <c r="I1" s="27"/>
      <c r="J1" s="27"/>
      <c r="K1" s="27"/>
      <c r="L1" s="27"/>
      <c r="M1" s="27"/>
    </row>
    <row r="2" spans="2:13" ht="20.25" customHeight="1" x14ac:dyDescent="0.3">
      <c r="B2" s="588" t="s">
        <v>111</v>
      </c>
      <c r="C2" s="588"/>
      <c r="D2" s="588"/>
    </row>
    <row r="3" spans="2:13" ht="20.25" x14ac:dyDescent="0.3">
      <c r="B3" s="26" t="str">
        <f>Cover!C26</f>
        <v>2013-14</v>
      </c>
    </row>
    <row r="4" spans="2:13" ht="20.25" x14ac:dyDescent="0.3">
      <c r="B4" s="26"/>
    </row>
    <row r="5" spans="2:13" ht="55.5" customHeight="1" x14ac:dyDescent="0.2">
      <c r="B5" s="586" t="s">
        <v>253</v>
      </c>
      <c r="C5" s="589"/>
      <c r="D5" s="587"/>
    </row>
    <row r="6" spans="2:13" ht="20.25" x14ac:dyDescent="0.3">
      <c r="B6" s="55"/>
    </row>
    <row r="7" spans="2:13" ht="15.75" x14ac:dyDescent="0.25">
      <c r="B7" s="74" t="s">
        <v>55</v>
      </c>
    </row>
    <row r="8" spans="2:13" ht="15.75" x14ac:dyDescent="0.25">
      <c r="B8" s="65"/>
    </row>
    <row r="9" spans="2:13" ht="51" customHeight="1" x14ac:dyDescent="0.2">
      <c r="B9" s="66" t="s">
        <v>94</v>
      </c>
      <c r="C9" s="63" t="s">
        <v>95</v>
      </c>
      <c r="D9" s="67" t="s">
        <v>112</v>
      </c>
      <c r="E9" s="64" t="s">
        <v>113</v>
      </c>
      <c r="F9" s="64" t="s">
        <v>70</v>
      </c>
      <c r="G9" s="64" t="s">
        <v>71</v>
      </c>
      <c r="H9" s="64" t="s">
        <v>159</v>
      </c>
      <c r="I9" s="64" t="s">
        <v>114</v>
      </c>
    </row>
    <row r="10" spans="2:13" ht="12.75" customHeight="1" x14ac:dyDescent="0.2">
      <c r="B10" s="156"/>
      <c r="C10" s="164" t="s">
        <v>96</v>
      </c>
      <c r="D10" s="35" t="s">
        <v>97</v>
      </c>
      <c r="E10" s="35" t="s">
        <v>97</v>
      </c>
      <c r="F10" s="35" t="s">
        <v>97</v>
      </c>
      <c r="G10" s="35" t="s">
        <v>97</v>
      </c>
      <c r="H10" s="35" t="s">
        <v>97</v>
      </c>
      <c r="I10" s="35" t="s">
        <v>97</v>
      </c>
    </row>
    <row r="11" spans="2:13" ht="12.75" customHeight="1" x14ac:dyDescent="0.2">
      <c r="B11" s="156"/>
      <c r="C11" s="71" t="s">
        <v>96</v>
      </c>
      <c r="D11" s="157">
        <v>7093.8221856014598</v>
      </c>
      <c r="E11" s="157">
        <v>4682.1350753788583</v>
      </c>
      <c r="F11" s="157">
        <v>6704.8184065842688</v>
      </c>
      <c r="G11" s="157">
        <v>1318.544675560506</v>
      </c>
      <c r="H11" s="157">
        <v>19799.320343125091</v>
      </c>
      <c r="I11" s="351">
        <f>'1. Income'!H21</f>
        <v>28230.493034983003</v>
      </c>
    </row>
    <row r="12" spans="2:13" ht="13.5" customHeight="1" x14ac:dyDescent="0.2">
      <c r="B12" s="156"/>
      <c r="C12" s="69" t="s">
        <v>115</v>
      </c>
      <c r="D12" s="70">
        <f>D11</f>
        <v>7093.8221856014598</v>
      </c>
      <c r="E12" s="70">
        <f t="shared" ref="E12:G12" si="0">E11</f>
        <v>4682.1350753788583</v>
      </c>
      <c r="F12" s="70">
        <f t="shared" si="0"/>
        <v>6704.8184065842688</v>
      </c>
      <c r="G12" s="70">
        <f t="shared" si="0"/>
        <v>1318.544675560506</v>
      </c>
      <c r="H12" s="70">
        <f t="shared" ref="H12" si="1">H11</f>
        <v>19799.320343125091</v>
      </c>
      <c r="I12" s="70">
        <f>I11</f>
        <v>28230.493034983003</v>
      </c>
    </row>
    <row r="13" spans="2:13" x14ac:dyDescent="0.2">
      <c r="B13" s="156"/>
      <c r="C13" s="164" t="s">
        <v>123</v>
      </c>
      <c r="D13" s="35"/>
      <c r="E13" s="35"/>
      <c r="F13" s="35"/>
      <c r="G13" s="35"/>
      <c r="H13" s="35"/>
      <c r="I13" s="35"/>
    </row>
    <row r="14" spans="2:13" ht="13.5" customHeight="1" x14ac:dyDescent="0.2">
      <c r="B14" s="156"/>
      <c r="C14" s="163" t="s">
        <v>407</v>
      </c>
      <c r="D14" s="450"/>
      <c r="E14" s="450"/>
      <c r="F14" s="450"/>
      <c r="G14" s="450"/>
      <c r="H14" s="450"/>
      <c r="I14" s="450"/>
    </row>
    <row r="15" spans="2:13" ht="13.5" customHeight="1" x14ac:dyDescent="0.2">
      <c r="B15" s="156"/>
      <c r="C15" s="69" t="s">
        <v>122</v>
      </c>
      <c r="D15" s="451"/>
      <c r="E15" s="451"/>
      <c r="F15" s="451"/>
      <c r="G15" s="451"/>
      <c r="H15" s="451"/>
      <c r="I15" s="451"/>
    </row>
    <row r="16" spans="2:13" ht="13.5" customHeight="1" x14ac:dyDescent="0.2">
      <c r="B16" s="156"/>
      <c r="C16" s="69" t="s">
        <v>110</v>
      </c>
      <c r="D16" s="451"/>
      <c r="E16" s="451"/>
      <c r="F16" s="451"/>
      <c r="G16" s="451"/>
      <c r="H16" s="451"/>
      <c r="I16" s="451"/>
    </row>
  </sheetData>
  <mergeCells count="2">
    <mergeCell ref="B2:D2"/>
    <mergeCell ref="B5:D5"/>
  </mergeCells>
  <phoneticPr fontId="36" type="noConversion"/>
  <pageMargins left="0.35433070866141736" right="0.35433070866141736" top="0.59055118110236227" bottom="0.59055118110236227" header="0.51181102362204722" footer="0.11811023622047245"/>
  <pageSetup paperSize="9" scale="89" fitToHeight="100" orientation="landscape" r:id="rId1"/>
  <headerFooter scaleWithDoc="0" alignWithMargins="0">
    <oddFooter>&amp;L&amp;8&amp;D&amp;C&amp;8&amp; Template: &amp;A
&amp;F&amp;R&amp;8&amp;P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R35"/>
  <sheetViews>
    <sheetView view="pageBreakPreview" zoomScaleNormal="100" zoomScaleSheetLayoutView="100" workbookViewId="0">
      <selection activeCell="C21" sqref="C21"/>
    </sheetView>
  </sheetViews>
  <sheetFormatPr defaultRowHeight="15" x14ac:dyDescent="0.2"/>
  <cols>
    <col min="1" max="1" width="11.85546875" style="77" customWidth="1"/>
    <col min="2" max="2" width="46.28515625" style="77" customWidth="1"/>
    <col min="3" max="11" width="15.7109375" style="77" customWidth="1"/>
    <col min="12" max="16384" width="9.140625" style="77"/>
  </cols>
  <sheetData>
    <row r="1" spans="1:18" ht="23.25" customHeight="1" x14ac:dyDescent="0.3">
      <c r="B1" s="26" t="str">
        <f>Cover!C22</f>
        <v>Endeavour Energy</v>
      </c>
    </row>
    <row r="2" spans="1:18" ht="17.25" customHeight="1" x14ac:dyDescent="0.3">
      <c r="B2" s="78" t="s">
        <v>0</v>
      </c>
    </row>
    <row r="3" spans="1:18" ht="17.25" customHeight="1" x14ac:dyDescent="0.3">
      <c r="B3" s="26" t="str">
        <f>Cover!C26</f>
        <v>2013-14</v>
      </c>
    </row>
    <row r="4" spans="1:18" ht="13.5" customHeight="1" x14ac:dyDescent="0.2">
      <c r="B4" s="80"/>
      <c r="C4" s="80"/>
      <c r="D4" s="80"/>
      <c r="E4" s="80"/>
    </row>
    <row r="5" spans="1:18" ht="27" customHeight="1" x14ac:dyDescent="0.2">
      <c r="B5" s="586" t="s">
        <v>254</v>
      </c>
      <c r="C5" s="587"/>
      <c r="D5" s="80"/>
      <c r="E5" s="80"/>
    </row>
    <row r="6" spans="1:18" ht="13.5" customHeight="1" x14ac:dyDescent="0.2">
      <c r="B6" s="356"/>
      <c r="C6" s="356"/>
      <c r="D6" s="294"/>
      <c r="E6" s="294"/>
      <c r="F6" s="294"/>
      <c r="G6" s="294"/>
      <c r="H6" s="294"/>
    </row>
    <row r="7" spans="1:18" ht="15.75" x14ac:dyDescent="0.2">
      <c r="B7" s="357" t="s">
        <v>1</v>
      </c>
      <c r="C7" s="357"/>
      <c r="D7" s="295"/>
      <c r="E7" s="294"/>
      <c r="F7" s="294"/>
      <c r="G7" s="294"/>
      <c r="H7" s="294"/>
      <c r="I7" s="294"/>
      <c r="J7" s="294"/>
      <c r="K7" s="294"/>
    </row>
    <row r="8" spans="1:18" ht="15.75" x14ac:dyDescent="0.2">
      <c r="B8" s="357"/>
      <c r="C8" s="357"/>
      <c r="D8" s="294"/>
      <c r="E8" s="294"/>
      <c r="F8" s="294"/>
      <c r="G8" s="295"/>
      <c r="H8" s="294"/>
      <c r="I8" s="294"/>
      <c r="J8" s="294"/>
      <c r="K8" s="294"/>
    </row>
    <row r="9" spans="1:18" ht="24.75" customHeight="1" x14ac:dyDescent="0.2">
      <c r="A9" s="293"/>
      <c r="B9" s="590" t="s">
        <v>255</v>
      </c>
      <c r="C9" s="591"/>
      <c r="D9" s="295"/>
      <c r="E9" s="294"/>
      <c r="F9" s="294"/>
      <c r="G9" s="295"/>
      <c r="H9" s="294"/>
      <c r="I9" s="294"/>
      <c r="J9" s="294"/>
      <c r="K9" s="294"/>
      <c r="L9" s="293"/>
      <c r="M9" s="293"/>
      <c r="N9" s="293"/>
      <c r="O9" s="293"/>
      <c r="P9" s="293"/>
      <c r="Q9" s="293"/>
      <c r="R9" s="293"/>
    </row>
    <row r="10" spans="1:18" ht="15.75" x14ac:dyDescent="0.25">
      <c r="B10" s="81"/>
      <c r="C10" s="81"/>
      <c r="D10" s="295"/>
      <c r="E10" s="294"/>
      <c r="F10" s="294"/>
      <c r="G10" s="294"/>
      <c r="H10" s="294"/>
    </row>
    <row r="11" spans="1:18" x14ac:dyDescent="0.2">
      <c r="B11" s="83"/>
      <c r="C11" s="153" t="s">
        <v>97</v>
      </c>
    </row>
    <row r="12" spans="1:18" x14ac:dyDescent="0.2">
      <c r="B12" s="386" t="s">
        <v>69</v>
      </c>
      <c r="C12" s="432">
        <f>'8. Maintenance'!H18+'10. Operating costs'!H22</f>
        <v>307423.11541083921</v>
      </c>
    </row>
    <row r="13" spans="1:18" x14ac:dyDescent="0.2">
      <c r="B13" s="85" t="s">
        <v>2</v>
      </c>
      <c r="C13" s="431" t="s">
        <v>408</v>
      </c>
    </row>
    <row r="14" spans="1:18" x14ac:dyDescent="0.2">
      <c r="B14" s="85" t="s">
        <v>3</v>
      </c>
      <c r="C14" s="452"/>
    </row>
    <row r="15" spans="1:18" x14ac:dyDescent="0.2">
      <c r="B15" s="85" t="s">
        <v>116</v>
      </c>
      <c r="C15" s="430">
        <v>3368.3515260670001</v>
      </c>
    </row>
    <row r="16" spans="1:18" x14ac:dyDescent="0.2">
      <c r="B16" s="85" t="s">
        <v>4</v>
      </c>
      <c r="C16" s="430">
        <v>15551.426264</v>
      </c>
    </row>
    <row r="17" spans="2:11" x14ac:dyDescent="0.2">
      <c r="B17" s="85" t="s">
        <v>5</v>
      </c>
      <c r="C17" s="430">
        <f>('20a. DMIS -DMIA'!C16)+'20b. DMIS -  D-factor'!C78</f>
        <v>160.28899999999999</v>
      </c>
    </row>
    <row r="18" spans="2:11" x14ac:dyDescent="0.2">
      <c r="B18" s="85" t="s">
        <v>6</v>
      </c>
      <c r="C18" s="430">
        <v>15700</v>
      </c>
    </row>
    <row r="19" spans="2:11" x14ac:dyDescent="0.2">
      <c r="B19" s="85" t="s">
        <v>125</v>
      </c>
      <c r="C19" s="432">
        <f>(C32)</f>
        <v>3246.9269163225999</v>
      </c>
    </row>
    <row r="20" spans="2:11" x14ac:dyDescent="0.2">
      <c r="B20" s="85" t="s">
        <v>7</v>
      </c>
      <c r="C20" s="432">
        <v>39642.788834989595</v>
      </c>
    </row>
    <row r="21" spans="2:11" x14ac:dyDescent="0.2">
      <c r="B21" s="75" t="s">
        <v>8</v>
      </c>
      <c r="C21" s="453"/>
    </row>
    <row r="23" spans="2:11" ht="15.75" x14ac:dyDescent="0.25">
      <c r="B23" s="82" t="s">
        <v>9</v>
      </c>
    </row>
    <row r="24" spans="2:11" ht="15.75" x14ac:dyDescent="0.25">
      <c r="B24" s="82"/>
    </row>
    <row r="25" spans="2:11" x14ac:dyDescent="0.2">
      <c r="B25" s="359" t="s">
        <v>10</v>
      </c>
      <c r="C25" s="86"/>
      <c r="D25" s="86"/>
      <c r="E25" s="86"/>
      <c r="F25" s="86"/>
      <c r="G25" s="86"/>
      <c r="H25" s="86"/>
      <c r="I25" s="86"/>
      <c r="J25" s="86"/>
      <c r="K25" s="87"/>
    </row>
    <row r="27" spans="2:11" ht="63.75" x14ac:dyDescent="0.2">
      <c r="B27" s="84" t="s">
        <v>68</v>
      </c>
      <c r="C27" s="88" t="s">
        <v>126</v>
      </c>
      <c r="D27" s="593" t="s">
        <v>95</v>
      </c>
      <c r="E27" s="593"/>
      <c r="F27" s="593"/>
      <c r="G27" s="593"/>
      <c r="H27" s="593"/>
      <c r="I27" s="593"/>
      <c r="J27" s="593"/>
      <c r="K27" s="593"/>
    </row>
    <row r="28" spans="2:11" ht="42" customHeight="1" x14ac:dyDescent="0.2">
      <c r="B28" s="413" t="s">
        <v>409</v>
      </c>
      <c r="C28" s="430">
        <f>3246926.9163226/1000</f>
        <v>3246.9269163225999</v>
      </c>
      <c r="D28" s="594" t="s">
        <v>410</v>
      </c>
      <c r="E28" s="595"/>
      <c r="F28" s="595"/>
      <c r="G28" s="595"/>
      <c r="H28" s="595"/>
      <c r="I28" s="595"/>
      <c r="J28" s="595"/>
      <c r="K28" s="596"/>
    </row>
    <row r="29" spans="2:11" x14ac:dyDescent="0.2">
      <c r="B29" s="89"/>
      <c r="C29" s="440"/>
      <c r="D29" s="592"/>
      <c r="E29" s="592"/>
      <c r="F29" s="592"/>
      <c r="G29" s="592"/>
      <c r="H29" s="592"/>
      <c r="I29" s="592"/>
      <c r="J29" s="592"/>
      <c r="K29" s="592"/>
    </row>
    <row r="30" spans="2:11" x14ac:dyDescent="0.2">
      <c r="B30" s="89"/>
      <c r="C30" s="440"/>
      <c r="D30" s="592"/>
      <c r="E30" s="592"/>
      <c r="F30" s="592"/>
      <c r="G30" s="592"/>
      <c r="H30" s="592"/>
      <c r="I30" s="592"/>
      <c r="J30" s="592"/>
      <c r="K30" s="592"/>
    </row>
    <row r="31" spans="2:11" x14ac:dyDescent="0.2">
      <c r="B31" s="89"/>
      <c r="C31" s="440"/>
      <c r="D31" s="592"/>
      <c r="E31" s="592"/>
      <c r="F31" s="592"/>
      <c r="G31" s="592"/>
      <c r="H31" s="592"/>
      <c r="I31" s="592"/>
      <c r="J31" s="592"/>
      <c r="K31" s="592"/>
    </row>
    <row r="32" spans="2:11" x14ac:dyDescent="0.2">
      <c r="B32" s="90" t="s">
        <v>105</v>
      </c>
      <c r="C32" s="429">
        <f>SUM(C28:C31)</f>
        <v>3246.9269163225999</v>
      </c>
    </row>
    <row r="35" spans="2:18" x14ac:dyDescent="0.2">
      <c r="B35" s="155"/>
      <c r="C35" s="155"/>
      <c r="D35" s="155"/>
      <c r="E35" s="155"/>
      <c r="F35" s="155"/>
      <c r="G35" s="155"/>
      <c r="H35" s="155"/>
      <c r="I35" s="155"/>
      <c r="J35" s="155"/>
      <c r="K35" s="155"/>
      <c r="L35" s="155"/>
      <c r="M35" s="155"/>
      <c r="N35" s="155"/>
      <c r="O35" s="155"/>
      <c r="P35" s="155"/>
      <c r="Q35" s="155"/>
      <c r="R35" s="155"/>
    </row>
  </sheetData>
  <mergeCells count="7">
    <mergeCell ref="B5:C5"/>
    <mergeCell ref="B9:C9"/>
    <mergeCell ref="D31:K31"/>
    <mergeCell ref="D27:K27"/>
    <mergeCell ref="D28:K28"/>
    <mergeCell ref="D29:K29"/>
    <mergeCell ref="D30:K30"/>
  </mergeCells>
  <phoneticPr fontId="36" type="noConversion"/>
  <pageMargins left="0.35433070866141736" right="0.35433070866141736" top="0.59055118110236227" bottom="0.59055118110236227" header="0.51181102362204722" footer="0.11811023622047245"/>
  <pageSetup paperSize="9" scale="76" fitToHeight="100" orientation="landscape" r:id="rId1"/>
  <headerFooter scaleWithDoc="0" alignWithMargins="0">
    <oddFooter>&amp;L&amp;8&amp;D&amp;C&amp;8&amp; Template: &amp;A
&amp;F&amp;R&amp;8&amp;P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B1:F16"/>
  <sheetViews>
    <sheetView view="pageBreakPreview" zoomScaleNormal="100" zoomScaleSheetLayoutView="100" workbookViewId="0">
      <selection activeCell="D31" sqref="D31"/>
    </sheetView>
  </sheetViews>
  <sheetFormatPr defaultRowHeight="15" x14ac:dyDescent="0.2"/>
  <cols>
    <col min="1" max="1" width="14" style="147" customWidth="1"/>
    <col min="2" max="2" width="60.7109375" style="147" customWidth="1"/>
    <col min="3" max="3" width="15.7109375" style="147" customWidth="1"/>
    <col min="4" max="6" width="30.7109375" style="147" customWidth="1"/>
    <col min="7" max="16384" width="9.140625" style="147"/>
  </cols>
  <sheetData>
    <row r="1" spans="2:6" ht="22.5" customHeight="1" x14ac:dyDescent="0.3">
      <c r="B1" s="26" t="str">
        <f>Cover!C22</f>
        <v>Endeavour Energy</v>
      </c>
    </row>
    <row r="2" spans="2:6" ht="20.25" x14ac:dyDescent="0.3">
      <c r="B2" s="146" t="s">
        <v>53</v>
      </c>
      <c r="C2" s="148"/>
      <c r="D2" s="148"/>
    </row>
    <row r="3" spans="2:6" ht="18" customHeight="1" x14ac:dyDescent="0.3">
      <c r="B3" s="26" t="str">
        <f>Cover!C26</f>
        <v>2013-14</v>
      </c>
      <c r="C3" s="148"/>
      <c r="D3" s="148"/>
    </row>
    <row r="4" spans="2:6" ht="15.75" customHeight="1" x14ac:dyDescent="0.4">
      <c r="B4" s="149"/>
      <c r="C4" s="148"/>
      <c r="D4" s="148"/>
    </row>
    <row r="5" spans="2:6" ht="30" customHeight="1" x14ac:dyDescent="0.25">
      <c r="B5" s="599" t="s">
        <v>316</v>
      </c>
      <c r="C5" s="600"/>
      <c r="D5" s="296"/>
    </row>
    <row r="6" spans="2:6" ht="15.75" customHeight="1" x14ac:dyDescent="0.25">
      <c r="B6" s="354"/>
      <c r="C6" s="355"/>
      <c r="D6" s="296"/>
    </row>
    <row r="7" spans="2:6" ht="30" customHeight="1" x14ac:dyDescent="0.25">
      <c r="B7" s="597" t="s">
        <v>164</v>
      </c>
      <c r="C7" s="598"/>
      <c r="D7" s="148"/>
    </row>
    <row r="8" spans="2:6" ht="15.75" customHeight="1" x14ac:dyDescent="0.4">
      <c r="B8" s="149"/>
      <c r="C8" s="148"/>
      <c r="D8" s="148"/>
    </row>
    <row r="9" spans="2:6" ht="15.75" customHeight="1" x14ac:dyDescent="0.25">
      <c r="B9" s="341" t="s">
        <v>299</v>
      </c>
      <c r="C9" s="296"/>
      <c r="D9" s="296"/>
    </row>
    <row r="10" spans="2:6" ht="15.75" customHeight="1" x14ac:dyDescent="0.4">
      <c r="B10" s="297"/>
      <c r="C10" s="296"/>
      <c r="D10" s="296"/>
    </row>
    <row r="11" spans="2:6" s="150" customFormat="1" ht="51" x14ac:dyDescent="0.25">
      <c r="B11" s="168" t="s">
        <v>67</v>
      </c>
      <c r="C11" s="387" t="s">
        <v>320</v>
      </c>
      <c r="D11" s="148"/>
      <c r="E11" s="148"/>
      <c r="F11" s="148"/>
    </row>
    <row r="12" spans="2:6" x14ac:dyDescent="0.2">
      <c r="B12" s="169" t="s">
        <v>403</v>
      </c>
      <c r="C12" s="441">
        <v>0</v>
      </c>
      <c r="D12" s="170"/>
      <c r="E12" s="170"/>
      <c r="F12" s="170"/>
    </row>
    <row r="13" spans="2:6" x14ac:dyDescent="0.2">
      <c r="B13" s="169" t="s">
        <v>404</v>
      </c>
      <c r="C13" s="441">
        <v>94431.525659999999</v>
      </c>
      <c r="D13" s="170"/>
      <c r="E13" s="170"/>
      <c r="F13" s="170"/>
    </row>
    <row r="14" spans="2:6" x14ac:dyDescent="0.2">
      <c r="B14" s="169"/>
      <c r="C14" s="441"/>
      <c r="D14" s="170"/>
      <c r="E14" s="170"/>
      <c r="F14" s="170"/>
    </row>
    <row r="15" spans="2:6" x14ac:dyDescent="0.2">
      <c r="B15" s="169"/>
      <c r="C15" s="441"/>
      <c r="D15" s="170"/>
      <c r="E15" s="170"/>
      <c r="F15" s="170"/>
    </row>
    <row r="16" spans="2:6" x14ac:dyDescent="0.2">
      <c r="B16" s="171" t="s">
        <v>300</v>
      </c>
      <c r="C16" s="442">
        <f>SUM(C12:C15)</f>
        <v>94431.525659999999</v>
      </c>
      <c r="D16" s="170"/>
      <c r="E16" s="170"/>
      <c r="F16" s="170"/>
    </row>
  </sheetData>
  <mergeCells count="2">
    <mergeCell ref="B7:C7"/>
    <mergeCell ref="B5:C5"/>
  </mergeCells>
  <phoneticPr fontId="36" type="noConversion"/>
  <pageMargins left="0.35433070866141736" right="0.35433070866141736" top="0.59055118110236227" bottom="0.59055118110236227" header="0.51181102362204722" footer="0.11811023622047245"/>
  <pageSetup paperSize="9" fitToHeight="100" orientation="landscape" r:id="rId1"/>
  <headerFooter scaleWithDoc="0" alignWithMargins="0">
    <oddFooter>&amp;L&amp;8&amp;D&amp;C&amp;8&amp; Template: &amp;A
&amp;F&amp;R&amp;8&amp;P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24"/>
  <sheetViews>
    <sheetView view="pageBreakPreview" zoomScaleNormal="100" zoomScaleSheetLayoutView="100" workbookViewId="0">
      <selection activeCell="C19" sqref="C19"/>
    </sheetView>
  </sheetViews>
  <sheetFormatPr defaultColWidth="8.85546875" defaultRowHeight="12.75" x14ac:dyDescent="0.2"/>
  <cols>
    <col min="1" max="1" width="13.5703125" style="91" customWidth="1"/>
    <col min="2" max="2" width="43.7109375" style="91" customWidth="1"/>
    <col min="3" max="6" width="15.7109375" style="91" customWidth="1"/>
    <col min="7" max="7" width="11.7109375" style="91" customWidth="1"/>
    <col min="8" max="8" width="19.7109375" style="91" customWidth="1"/>
    <col min="9" max="13" width="2.140625" style="91" customWidth="1"/>
    <col min="14" max="16384" width="8.85546875" style="91"/>
  </cols>
  <sheetData>
    <row r="1" spans="1:11" ht="20.25" x14ac:dyDescent="0.3">
      <c r="B1" s="26" t="str">
        <f>Cover!C22</f>
        <v>Endeavour Energy</v>
      </c>
      <c r="E1" s="92"/>
    </row>
    <row r="2" spans="1:11" ht="20.25" x14ac:dyDescent="0.3">
      <c r="B2" s="78" t="s">
        <v>11</v>
      </c>
      <c r="E2" s="92"/>
    </row>
    <row r="3" spans="1:11" ht="20.25" x14ac:dyDescent="0.3">
      <c r="B3" s="26" t="str">
        <f>Cover!C26</f>
        <v>2013-14</v>
      </c>
      <c r="E3" s="92"/>
    </row>
    <row r="4" spans="1:11" ht="20.25" x14ac:dyDescent="0.3">
      <c r="B4" s="79"/>
      <c r="E4" s="92"/>
    </row>
    <row r="5" spans="1:11" ht="18" x14ac:dyDescent="0.2">
      <c r="B5" s="151" t="s">
        <v>12</v>
      </c>
      <c r="E5" s="92"/>
      <c r="F5" s="302"/>
    </row>
    <row r="6" spans="1:11" ht="18" x14ac:dyDescent="0.2">
      <c r="B6" s="151"/>
      <c r="E6" s="92"/>
      <c r="F6" s="302"/>
      <c r="G6" s="346"/>
    </row>
    <row r="7" spans="1:11" s="298" customFormat="1" ht="69" customHeight="1" x14ac:dyDescent="0.2">
      <c r="A7" s="302"/>
      <c r="B7" s="606" t="s">
        <v>256</v>
      </c>
      <c r="C7" s="607"/>
      <c r="D7" s="608"/>
      <c r="E7" s="304"/>
      <c r="F7" s="302"/>
      <c r="G7" s="347"/>
      <c r="H7" s="303"/>
      <c r="I7" s="303"/>
      <c r="J7" s="303"/>
      <c r="K7" s="301"/>
    </row>
    <row r="8" spans="1:11" s="298" customFormat="1" ht="18" x14ac:dyDescent="0.2">
      <c r="B8" s="300"/>
      <c r="E8" s="299"/>
      <c r="F8" s="302"/>
    </row>
    <row r="9" spans="1:11" ht="15.75" x14ac:dyDescent="0.25">
      <c r="B9" s="82" t="s">
        <v>13</v>
      </c>
      <c r="F9" s="394"/>
      <c r="G9" s="394"/>
      <c r="H9" s="395"/>
    </row>
    <row r="10" spans="1:11" ht="15.75" x14ac:dyDescent="0.25">
      <c r="B10" s="82"/>
      <c r="C10" s="93"/>
      <c r="D10" s="93"/>
      <c r="E10" s="93"/>
      <c r="F10" s="395"/>
      <c r="G10" s="395"/>
      <c r="H10" s="395"/>
    </row>
    <row r="11" spans="1:11" ht="17.25" customHeight="1" x14ac:dyDescent="0.2">
      <c r="B11" s="609" t="s">
        <v>117</v>
      </c>
      <c r="C11" s="612" t="s">
        <v>66</v>
      </c>
      <c r="D11" s="613"/>
      <c r="E11" s="614"/>
      <c r="F11" s="396"/>
      <c r="G11" s="397"/>
      <c r="H11" s="397"/>
      <c r="I11" s="94"/>
      <c r="J11" s="95"/>
    </row>
    <row r="12" spans="1:11" ht="16.5" customHeight="1" x14ac:dyDescent="0.2">
      <c r="B12" s="610"/>
      <c r="C12" s="612" t="str">
        <f>B3</f>
        <v>2013-14</v>
      </c>
      <c r="D12" s="615"/>
      <c r="E12" s="616"/>
      <c r="F12" s="396"/>
      <c r="G12" s="397"/>
      <c r="H12" s="397"/>
      <c r="I12" s="96"/>
      <c r="J12" s="95"/>
    </row>
    <row r="13" spans="1:11" ht="38.25" x14ac:dyDescent="0.2">
      <c r="B13" s="611"/>
      <c r="C13" s="97" t="s">
        <v>133</v>
      </c>
      <c r="D13" s="97" t="s">
        <v>134</v>
      </c>
      <c r="E13" s="97" t="s">
        <v>135</v>
      </c>
      <c r="F13" s="396"/>
      <c r="G13" s="397"/>
      <c r="H13" s="397"/>
      <c r="I13" s="96"/>
      <c r="J13" s="95"/>
    </row>
    <row r="14" spans="1:11" ht="15" x14ac:dyDescent="0.2">
      <c r="B14" s="98" t="s">
        <v>379</v>
      </c>
      <c r="C14" s="428">
        <f>117669/1000</f>
        <v>117.669</v>
      </c>
      <c r="D14" s="428">
        <f>9600/1000</f>
        <v>9.6</v>
      </c>
      <c r="E14" s="437">
        <f t="shared" ref="E14:E15" si="0">SUM(C14:D14)</f>
        <v>127.26899999999999</v>
      </c>
      <c r="F14" s="398"/>
      <c r="G14" s="398"/>
      <c r="H14" s="398"/>
      <c r="I14" s="77"/>
      <c r="J14" s="77"/>
    </row>
    <row r="15" spans="1:11" ht="15" x14ac:dyDescent="0.2">
      <c r="B15" s="98" t="s">
        <v>380</v>
      </c>
      <c r="C15" s="428">
        <f>17420/1000</f>
        <v>17.420000000000002</v>
      </c>
      <c r="D15" s="428">
        <f>28671/1000</f>
        <v>28.670999999999999</v>
      </c>
      <c r="E15" s="437">
        <f t="shared" si="0"/>
        <v>46.091000000000001</v>
      </c>
      <c r="F15" s="398"/>
      <c r="G15" s="398"/>
      <c r="H15" s="398"/>
      <c r="I15" s="77"/>
      <c r="J15" s="77"/>
    </row>
    <row r="16" spans="1:11" ht="15" x14ac:dyDescent="0.2">
      <c r="B16" s="99" t="s">
        <v>105</v>
      </c>
      <c r="C16" s="427">
        <f>SUM(C14:C15)</f>
        <v>135.089</v>
      </c>
      <c r="D16" s="427">
        <f>SUM(D14:D15)</f>
        <v>38.271000000000001</v>
      </c>
      <c r="E16" s="427">
        <f>SUM(E14:E15)</f>
        <v>173.35999999999999</v>
      </c>
      <c r="F16" s="398"/>
      <c r="G16" s="398"/>
      <c r="H16" s="398"/>
      <c r="I16" s="77"/>
      <c r="J16" s="77"/>
    </row>
    <row r="17" spans="2:9" ht="15.75" x14ac:dyDescent="0.2">
      <c r="B17" s="100"/>
      <c r="C17" s="101"/>
      <c r="D17" s="101"/>
      <c r="E17" s="101"/>
      <c r="F17" s="399"/>
      <c r="G17" s="399"/>
      <c r="H17" s="399"/>
      <c r="I17" s="77"/>
    </row>
    <row r="18" spans="2:9" ht="15.75" x14ac:dyDescent="0.25">
      <c r="B18" s="82" t="s">
        <v>160</v>
      </c>
      <c r="C18" s="93"/>
      <c r="D18" s="93"/>
      <c r="E18" s="93"/>
      <c r="F18" s="395"/>
      <c r="G18" s="394"/>
      <c r="H18" s="394"/>
    </row>
    <row r="19" spans="2:9" ht="15.75" x14ac:dyDescent="0.25">
      <c r="B19" s="82"/>
      <c r="C19" s="93"/>
      <c r="D19" s="93"/>
      <c r="E19" s="93"/>
      <c r="F19" s="93"/>
    </row>
    <row r="20" spans="2:9" x14ac:dyDescent="0.2">
      <c r="B20" s="601" t="s">
        <v>117</v>
      </c>
      <c r="C20" s="603" t="s">
        <v>105</v>
      </c>
      <c r="D20" s="604"/>
      <c r="E20" s="604"/>
      <c r="F20" s="605"/>
    </row>
    <row r="21" spans="2:9" ht="25.5" x14ac:dyDescent="0.2">
      <c r="B21" s="602"/>
      <c r="C21" s="97" t="s">
        <v>321</v>
      </c>
      <c r="D21" s="97" t="s">
        <v>322</v>
      </c>
      <c r="E21" s="97" t="s">
        <v>14</v>
      </c>
      <c r="F21" s="97" t="s">
        <v>15</v>
      </c>
    </row>
    <row r="22" spans="2:9" x14ac:dyDescent="0.2">
      <c r="B22" s="434" t="s">
        <v>418</v>
      </c>
      <c r="C22" s="98"/>
      <c r="D22" s="98"/>
      <c r="E22" s="76">
        <v>0</v>
      </c>
      <c r="F22" s="98"/>
    </row>
    <row r="23" spans="2:9" x14ac:dyDescent="0.2">
      <c r="B23" s="102" t="s">
        <v>105</v>
      </c>
      <c r="C23" s="76">
        <v>0</v>
      </c>
      <c r="D23" s="76">
        <v>0</v>
      </c>
      <c r="E23" s="76">
        <v>0</v>
      </c>
      <c r="F23" s="103"/>
    </row>
    <row r="24" spans="2:9" ht="15" x14ac:dyDescent="0.2">
      <c r="C24" s="104"/>
      <c r="E24" s="105"/>
    </row>
  </sheetData>
  <mergeCells count="6">
    <mergeCell ref="B20:B21"/>
    <mergeCell ref="C20:F20"/>
    <mergeCell ref="B7:D7"/>
    <mergeCell ref="B11:B13"/>
    <mergeCell ref="C11:E11"/>
    <mergeCell ref="C12:E12"/>
  </mergeCells>
  <phoneticPr fontId="36" type="noConversion"/>
  <pageMargins left="0.35433070866141736" right="0.35433070866141736" top="0.59055118110236227" bottom="0.59055118110236227" header="0.51181102362204722" footer="0.11811023622047245"/>
  <pageSetup paperSize="9" scale="87" fitToHeight="100" orientation="landscape" r:id="rId1"/>
  <headerFooter scaleWithDoc="0" alignWithMargins="0">
    <oddFooter>&amp;L&amp;8&amp;D&amp;C&amp;8&amp; Template: &amp;A
&amp;F&amp;R&amp;8&amp;P of &amp;N</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02"/>
  <sheetViews>
    <sheetView showGridLines="0" view="pageBreakPreview" zoomScaleNormal="100" zoomScaleSheetLayoutView="100" workbookViewId="0">
      <selection activeCell="C105" sqref="C105"/>
    </sheetView>
  </sheetViews>
  <sheetFormatPr defaultColWidth="8.85546875" defaultRowHeight="12.75" x14ac:dyDescent="0.2"/>
  <cols>
    <col min="1" max="1" width="12.28515625" style="2" customWidth="1"/>
    <col min="2" max="2" width="61.42578125" style="2" customWidth="1"/>
    <col min="3" max="8" width="20" style="2" customWidth="1"/>
    <col min="9" max="9" width="15.7109375" style="2" customWidth="1"/>
    <col min="10" max="10" width="7.140625" style="2" customWidth="1"/>
    <col min="11" max="20" width="10.7109375" style="2" customWidth="1"/>
    <col min="21" max="16384" width="8.85546875" style="2"/>
  </cols>
  <sheetData>
    <row r="1" spans="1:256" ht="20.25" x14ac:dyDescent="0.3">
      <c r="B1" s="26" t="str">
        <f>Cover!C22</f>
        <v>Endeavour Energy</v>
      </c>
      <c r="C1" s="106"/>
      <c r="D1" s="106"/>
      <c r="E1" s="106"/>
      <c r="F1" s="106"/>
      <c r="G1" s="106"/>
    </row>
    <row r="2" spans="1:256" ht="20.25" x14ac:dyDescent="0.2">
      <c r="B2" s="626" t="s">
        <v>16</v>
      </c>
      <c r="C2" s="626"/>
      <c r="D2" s="626"/>
      <c r="E2" s="626"/>
      <c r="F2" s="626"/>
      <c r="G2" s="626"/>
    </row>
    <row r="3" spans="1:256" ht="20.25" x14ac:dyDescent="0.3">
      <c r="B3" s="26" t="str">
        <f>Cover!C26</f>
        <v>2013-14</v>
      </c>
      <c r="C3" s="107"/>
      <c r="D3" s="107"/>
      <c r="E3" s="107"/>
      <c r="F3" s="107"/>
      <c r="G3" s="107"/>
    </row>
    <row r="4" spans="1:256" ht="20.25" x14ac:dyDescent="0.3">
      <c r="B4" s="26"/>
      <c r="C4" s="107"/>
      <c r="D4" s="107"/>
      <c r="E4" s="107"/>
      <c r="F4" s="107"/>
      <c r="G4" s="107"/>
    </row>
    <row r="5" spans="1:256" s="108" customFormat="1" ht="18" customHeight="1" x14ac:dyDescent="0.2">
      <c r="A5" s="107"/>
      <c r="B5" s="152" t="s">
        <v>17</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row>
    <row r="6" spans="1:256" s="108" customFormat="1" ht="18" customHeight="1" x14ac:dyDescent="0.25">
      <c r="A6" s="107"/>
      <c r="B6" s="110"/>
      <c r="C6" s="111"/>
      <c r="D6" s="111"/>
      <c r="E6" s="109"/>
      <c r="F6" s="111"/>
      <c r="G6" s="111"/>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s="108" customFormat="1" ht="57" customHeight="1" x14ac:dyDescent="0.2">
      <c r="A7" s="309"/>
      <c r="B7" s="643" t="s">
        <v>257</v>
      </c>
      <c r="C7" s="644"/>
      <c r="D7" s="645"/>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309"/>
      <c r="CA7" s="309"/>
      <c r="CB7" s="309"/>
      <c r="CC7" s="309"/>
      <c r="CD7" s="309"/>
      <c r="CE7" s="309"/>
      <c r="CF7" s="309"/>
      <c r="CG7" s="306"/>
      <c r="CH7" s="306"/>
      <c r="CI7" s="306"/>
      <c r="CJ7" s="306"/>
      <c r="CK7" s="306"/>
      <c r="CL7" s="306"/>
      <c r="CM7" s="306"/>
      <c r="CN7" s="306"/>
      <c r="CO7" s="306"/>
      <c r="CP7" s="306"/>
      <c r="CQ7" s="306"/>
      <c r="CR7" s="306"/>
      <c r="CS7" s="306"/>
      <c r="CT7" s="306"/>
      <c r="CU7" s="306"/>
      <c r="CV7" s="306"/>
      <c r="CW7" s="306"/>
      <c r="CX7" s="306"/>
      <c r="CY7" s="306"/>
      <c r="CZ7" s="306"/>
      <c r="DA7" s="306"/>
      <c r="DB7" s="306"/>
      <c r="DC7" s="306"/>
      <c r="DD7" s="306"/>
      <c r="DE7" s="306"/>
      <c r="DF7" s="306"/>
      <c r="DG7" s="306"/>
      <c r="DH7" s="306"/>
      <c r="DI7" s="306"/>
      <c r="DJ7" s="306"/>
      <c r="DK7" s="306"/>
      <c r="DL7" s="306"/>
      <c r="DM7" s="306"/>
      <c r="DN7" s="306"/>
      <c r="DO7" s="306"/>
      <c r="DP7" s="306"/>
      <c r="DQ7" s="306"/>
      <c r="DR7" s="306"/>
      <c r="DS7" s="306"/>
      <c r="DT7" s="306"/>
      <c r="DU7" s="306"/>
      <c r="DV7" s="306"/>
      <c r="DW7" s="306"/>
      <c r="DX7" s="306"/>
      <c r="DY7" s="306"/>
      <c r="DZ7" s="306"/>
      <c r="EA7" s="306"/>
      <c r="EB7" s="306"/>
      <c r="EC7" s="306"/>
      <c r="ED7" s="306"/>
      <c r="EE7" s="306"/>
      <c r="EF7" s="306"/>
      <c r="EG7" s="306"/>
      <c r="EH7" s="306"/>
      <c r="EI7" s="306"/>
      <c r="EJ7" s="306"/>
      <c r="EK7" s="306"/>
      <c r="EL7" s="306"/>
      <c r="EM7" s="306"/>
      <c r="EN7" s="306"/>
      <c r="EO7" s="306"/>
      <c r="EP7" s="306"/>
      <c r="EQ7" s="306"/>
      <c r="ER7" s="306"/>
      <c r="ES7" s="306"/>
      <c r="ET7" s="306"/>
      <c r="EU7" s="306"/>
      <c r="EV7" s="306"/>
      <c r="EW7" s="306"/>
      <c r="EX7" s="306"/>
      <c r="EY7" s="306"/>
      <c r="EZ7" s="306"/>
      <c r="FA7" s="306"/>
      <c r="FB7" s="306"/>
      <c r="FC7" s="306"/>
      <c r="FD7" s="306"/>
      <c r="FE7" s="306"/>
      <c r="FF7" s="306"/>
      <c r="FG7" s="306"/>
      <c r="FH7" s="306"/>
      <c r="FI7" s="306"/>
      <c r="FJ7" s="310"/>
      <c r="FK7" s="310"/>
      <c r="FL7" s="310"/>
      <c r="FM7" s="310"/>
      <c r="FN7" s="310"/>
      <c r="FO7" s="310"/>
      <c r="FP7" s="310"/>
      <c r="FQ7" s="310"/>
      <c r="FR7" s="310"/>
      <c r="FS7" s="310"/>
      <c r="FT7" s="310"/>
      <c r="FU7" s="310"/>
      <c r="FV7" s="310"/>
      <c r="FW7" s="310"/>
      <c r="FX7" s="310"/>
      <c r="FY7" s="310"/>
      <c r="FZ7" s="310"/>
      <c r="GA7" s="310"/>
      <c r="GB7" s="310"/>
      <c r="GC7" s="310"/>
      <c r="GD7" s="310"/>
      <c r="GE7" s="310"/>
      <c r="GF7" s="310"/>
      <c r="GG7" s="310"/>
      <c r="GH7" s="310"/>
      <c r="GI7" s="310"/>
      <c r="GJ7" s="310"/>
      <c r="GK7" s="310"/>
      <c r="GL7" s="310"/>
      <c r="GM7" s="310"/>
      <c r="GN7" s="310"/>
      <c r="GO7" s="310"/>
      <c r="GP7" s="310"/>
      <c r="GQ7" s="310"/>
      <c r="GR7" s="310"/>
      <c r="GS7" s="310"/>
      <c r="GT7" s="310"/>
      <c r="GU7" s="310"/>
      <c r="GV7" s="310"/>
      <c r="GW7" s="310"/>
      <c r="GX7" s="310"/>
      <c r="GY7" s="310"/>
      <c r="GZ7" s="310"/>
      <c r="HA7" s="310"/>
      <c r="HB7" s="310"/>
      <c r="HC7" s="310"/>
      <c r="HD7" s="310"/>
      <c r="HE7" s="310"/>
      <c r="HF7" s="310"/>
      <c r="HG7" s="310"/>
      <c r="HH7" s="310"/>
      <c r="HI7" s="310"/>
      <c r="HJ7" s="310"/>
      <c r="HK7" s="310"/>
      <c r="HL7" s="310"/>
      <c r="HM7" s="310"/>
      <c r="HN7" s="310"/>
      <c r="HO7" s="310"/>
      <c r="HP7" s="310"/>
      <c r="HQ7" s="310"/>
      <c r="HR7" s="310"/>
      <c r="HS7" s="310"/>
      <c r="HT7" s="310"/>
      <c r="HU7" s="310"/>
      <c r="HV7" s="310"/>
      <c r="HW7" s="310"/>
      <c r="HX7" s="310"/>
      <c r="HY7" s="310"/>
      <c r="HZ7" s="310"/>
      <c r="IA7" s="310"/>
      <c r="IB7" s="310"/>
      <c r="IC7" s="310"/>
      <c r="ID7" s="310"/>
      <c r="IE7" s="310"/>
      <c r="IF7" s="310"/>
      <c r="IG7" s="310"/>
      <c r="IH7" s="310"/>
      <c r="II7" s="310"/>
      <c r="IJ7" s="310"/>
      <c r="IK7" s="310"/>
      <c r="IL7" s="310"/>
      <c r="IM7" s="310"/>
      <c r="IN7" s="310"/>
      <c r="IO7" s="310"/>
      <c r="IP7" s="310"/>
      <c r="IQ7" s="310"/>
      <c r="IR7" s="310"/>
      <c r="IS7" s="310"/>
      <c r="IT7" s="310"/>
      <c r="IU7" s="310"/>
      <c r="IV7" s="310"/>
    </row>
    <row r="8" spans="1:256" ht="25.5" customHeight="1" x14ac:dyDescent="0.25">
      <c r="A8" s="309"/>
      <c r="B8" s="312"/>
      <c r="C8" s="313"/>
      <c r="D8" s="313"/>
      <c r="E8" s="311"/>
      <c r="F8" s="313"/>
      <c r="G8" s="313"/>
      <c r="H8" s="310"/>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6"/>
      <c r="CH8" s="306"/>
      <c r="CI8" s="306"/>
      <c r="CJ8" s="306"/>
      <c r="CK8" s="306"/>
      <c r="CL8" s="306"/>
      <c r="CM8" s="306"/>
      <c r="CN8" s="306"/>
      <c r="CO8" s="306"/>
      <c r="CP8" s="306"/>
      <c r="CQ8" s="306"/>
      <c r="CR8" s="306"/>
      <c r="CS8" s="306"/>
      <c r="CT8" s="306"/>
      <c r="CU8" s="306"/>
      <c r="CV8" s="306"/>
      <c r="CW8" s="306"/>
      <c r="CX8" s="306"/>
      <c r="CY8" s="306"/>
      <c r="CZ8" s="306"/>
      <c r="DA8" s="306"/>
      <c r="DB8" s="306"/>
      <c r="DC8" s="306"/>
      <c r="DD8" s="306"/>
      <c r="DE8" s="306"/>
      <c r="DF8" s="306"/>
      <c r="DG8" s="306"/>
      <c r="DH8" s="306"/>
      <c r="DI8" s="306"/>
      <c r="DJ8" s="306"/>
      <c r="DK8" s="306"/>
      <c r="DL8" s="306"/>
      <c r="DM8" s="306"/>
      <c r="DN8" s="306"/>
      <c r="DO8" s="306"/>
      <c r="DP8" s="306"/>
      <c r="DQ8" s="306"/>
      <c r="DR8" s="306"/>
      <c r="DS8" s="306"/>
      <c r="DT8" s="306"/>
      <c r="DU8" s="306"/>
      <c r="DV8" s="306"/>
      <c r="DW8" s="306"/>
      <c r="DX8" s="306"/>
      <c r="DY8" s="306"/>
      <c r="DZ8" s="306"/>
      <c r="EA8" s="306"/>
      <c r="EB8" s="306"/>
      <c r="EC8" s="306"/>
      <c r="ED8" s="306"/>
      <c r="EE8" s="306"/>
      <c r="EF8" s="306"/>
      <c r="EG8" s="306"/>
      <c r="EH8" s="306"/>
      <c r="EI8" s="306"/>
      <c r="EJ8" s="306"/>
      <c r="EK8" s="306"/>
      <c r="EL8" s="306"/>
      <c r="EM8" s="306"/>
      <c r="EN8" s="306"/>
      <c r="EO8" s="306"/>
      <c r="EP8" s="306"/>
      <c r="EQ8" s="306"/>
      <c r="ER8" s="306"/>
      <c r="ES8" s="306"/>
      <c r="ET8" s="306"/>
      <c r="EU8" s="306"/>
      <c r="EV8" s="306"/>
      <c r="EW8" s="306"/>
      <c r="EX8" s="306"/>
      <c r="EY8" s="306"/>
      <c r="EZ8" s="306"/>
      <c r="FA8" s="306"/>
      <c r="FB8" s="306"/>
      <c r="FC8" s="306"/>
      <c r="FD8" s="306"/>
      <c r="FE8" s="306"/>
      <c r="FF8" s="306"/>
      <c r="FG8" s="306"/>
      <c r="FH8" s="306"/>
      <c r="FI8" s="306"/>
      <c r="FJ8" s="306"/>
      <c r="FK8" s="306"/>
      <c r="FL8" s="306"/>
      <c r="FM8" s="306"/>
      <c r="FN8" s="306"/>
      <c r="FO8" s="306"/>
      <c r="FP8" s="306"/>
      <c r="FQ8" s="306"/>
      <c r="FR8" s="306"/>
      <c r="FS8" s="306"/>
      <c r="FT8" s="306"/>
      <c r="FU8" s="306"/>
      <c r="FV8" s="306"/>
      <c r="FW8" s="306"/>
      <c r="FX8" s="306"/>
      <c r="FY8" s="306"/>
      <c r="FZ8" s="306"/>
      <c r="GA8" s="306"/>
      <c r="GB8" s="306"/>
      <c r="GC8" s="306"/>
      <c r="GD8" s="306"/>
      <c r="GE8" s="306"/>
      <c r="GF8" s="306"/>
      <c r="GG8" s="306"/>
      <c r="GH8" s="306"/>
      <c r="GI8" s="306"/>
      <c r="GJ8" s="306"/>
      <c r="GK8" s="306"/>
      <c r="GL8" s="306"/>
      <c r="GM8" s="306"/>
      <c r="GN8" s="306"/>
      <c r="GO8" s="306"/>
      <c r="GP8" s="306"/>
      <c r="GQ8" s="306"/>
      <c r="GR8" s="306"/>
      <c r="GS8" s="306"/>
      <c r="GT8" s="306"/>
      <c r="GU8" s="306"/>
      <c r="GV8" s="306"/>
      <c r="GW8" s="306"/>
      <c r="GX8" s="306"/>
      <c r="GY8" s="306"/>
      <c r="GZ8" s="306"/>
      <c r="HA8" s="306"/>
      <c r="HB8" s="306"/>
      <c r="HC8" s="306"/>
      <c r="HD8" s="306"/>
      <c r="HE8" s="306"/>
      <c r="HF8" s="306"/>
      <c r="HG8" s="306"/>
      <c r="HH8" s="306"/>
      <c r="HI8" s="306"/>
      <c r="HJ8" s="306"/>
      <c r="HK8" s="306"/>
      <c r="HL8" s="306"/>
      <c r="HM8" s="306"/>
      <c r="HN8" s="306"/>
      <c r="HO8" s="306"/>
      <c r="HP8" s="306"/>
      <c r="HQ8" s="306"/>
      <c r="HR8" s="306"/>
      <c r="HS8" s="306"/>
      <c r="HT8" s="306"/>
      <c r="HU8" s="306"/>
      <c r="HV8" s="306"/>
      <c r="HW8" s="306"/>
      <c r="HX8" s="306"/>
      <c r="HY8" s="306"/>
      <c r="HZ8" s="306"/>
      <c r="IA8" s="306"/>
      <c r="IB8" s="306"/>
      <c r="IC8" s="306"/>
      <c r="ID8" s="306"/>
      <c r="IE8" s="306"/>
      <c r="IF8" s="306"/>
      <c r="IG8" s="306"/>
      <c r="IH8" s="306"/>
      <c r="II8" s="306"/>
      <c r="IJ8" s="306"/>
      <c r="IK8" s="306"/>
      <c r="IL8" s="306"/>
      <c r="IM8" s="306"/>
      <c r="IN8" s="306"/>
      <c r="IO8" s="306"/>
      <c r="IP8" s="306"/>
      <c r="IQ8" s="306"/>
      <c r="IR8" s="306"/>
      <c r="IS8" s="306"/>
      <c r="IT8" s="306"/>
      <c r="IU8" s="306"/>
      <c r="IV8" s="306"/>
    </row>
    <row r="9" spans="1:256" ht="41.25" customHeight="1" x14ac:dyDescent="0.25">
      <c r="A9" s="309"/>
      <c r="B9" s="640" t="s">
        <v>52</v>
      </c>
      <c r="C9" s="641"/>
      <c r="D9" s="642"/>
      <c r="E9" s="313"/>
      <c r="F9" s="313"/>
      <c r="G9" s="313"/>
      <c r="H9" s="313"/>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6"/>
      <c r="CH9" s="306"/>
      <c r="CI9" s="306"/>
      <c r="CJ9" s="306"/>
      <c r="CK9" s="306"/>
      <c r="CL9" s="306"/>
      <c r="CM9" s="306"/>
      <c r="CN9" s="306"/>
      <c r="CO9" s="306"/>
      <c r="CP9" s="306"/>
      <c r="CQ9" s="306"/>
      <c r="CR9" s="306"/>
      <c r="CS9" s="306"/>
      <c r="CT9" s="306"/>
      <c r="CU9" s="306"/>
      <c r="CV9" s="306"/>
      <c r="CW9" s="306"/>
      <c r="CX9" s="306"/>
      <c r="CY9" s="306"/>
      <c r="CZ9" s="306"/>
      <c r="DA9" s="306"/>
      <c r="DB9" s="306"/>
      <c r="DC9" s="306"/>
      <c r="DD9" s="306"/>
      <c r="DE9" s="306"/>
      <c r="DF9" s="306"/>
      <c r="DG9" s="306"/>
      <c r="DH9" s="306"/>
      <c r="DI9" s="306"/>
      <c r="DJ9" s="306"/>
      <c r="DK9" s="306"/>
      <c r="DL9" s="306"/>
      <c r="DM9" s="306"/>
      <c r="DN9" s="306"/>
      <c r="DO9" s="306"/>
      <c r="DP9" s="306"/>
      <c r="DQ9" s="306"/>
      <c r="DR9" s="306"/>
      <c r="DS9" s="306"/>
      <c r="DT9" s="306"/>
      <c r="DU9" s="306"/>
      <c r="DV9" s="306"/>
      <c r="DW9" s="306"/>
      <c r="DX9" s="306"/>
      <c r="DY9" s="306"/>
      <c r="DZ9" s="306"/>
      <c r="EA9" s="306"/>
      <c r="EB9" s="306"/>
      <c r="EC9" s="306"/>
      <c r="ED9" s="306"/>
      <c r="EE9" s="306"/>
      <c r="EF9" s="306"/>
      <c r="EG9" s="306"/>
      <c r="EH9" s="306"/>
      <c r="EI9" s="306"/>
      <c r="EJ9" s="306"/>
      <c r="EK9" s="306"/>
      <c r="EL9" s="306"/>
      <c r="EM9" s="306"/>
      <c r="EN9" s="306"/>
      <c r="EO9" s="306"/>
      <c r="EP9" s="306"/>
      <c r="EQ9" s="306"/>
      <c r="ER9" s="306"/>
      <c r="ES9" s="306"/>
      <c r="ET9" s="306"/>
      <c r="EU9" s="306"/>
      <c r="EV9" s="306"/>
      <c r="EW9" s="306"/>
      <c r="EX9" s="306"/>
      <c r="EY9" s="306"/>
      <c r="EZ9" s="306"/>
      <c r="FA9" s="306"/>
      <c r="FB9" s="306"/>
      <c r="FC9" s="306"/>
      <c r="FD9" s="306"/>
      <c r="FE9" s="306"/>
      <c r="FF9" s="306"/>
      <c r="FG9" s="306"/>
      <c r="FH9" s="306"/>
      <c r="FI9" s="306"/>
      <c r="FJ9" s="306"/>
      <c r="FK9" s="306"/>
      <c r="FL9" s="306"/>
      <c r="FM9" s="306"/>
      <c r="FN9" s="306"/>
      <c r="FO9" s="306"/>
      <c r="FP9" s="306"/>
      <c r="FQ9" s="306"/>
      <c r="FR9" s="306"/>
      <c r="FS9" s="306"/>
      <c r="FT9" s="306"/>
      <c r="FU9" s="306"/>
      <c r="FV9" s="306"/>
      <c r="FW9" s="306"/>
      <c r="FX9" s="306"/>
      <c r="FY9" s="306"/>
      <c r="FZ9" s="306"/>
      <c r="GA9" s="306"/>
      <c r="GB9" s="306"/>
      <c r="GC9" s="306"/>
      <c r="GD9" s="306"/>
      <c r="GE9" s="306"/>
      <c r="GF9" s="306"/>
      <c r="GG9" s="306"/>
      <c r="GH9" s="306"/>
      <c r="GI9" s="306"/>
      <c r="GJ9" s="306"/>
      <c r="GK9" s="306"/>
      <c r="GL9" s="306"/>
      <c r="GM9" s="306"/>
      <c r="GN9" s="306"/>
      <c r="GO9" s="306"/>
      <c r="GP9" s="306"/>
      <c r="GQ9" s="306"/>
      <c r="GR9" s="306"/>
      <c r="GS9" s="306"/>
      <c r="GT9" s="306"/>
      <c r="GU9" s="306"/>
      <c r="GV9" s="306"/>
      <c r="GW9" s="306"/>
      <c r="GX9" s="306"/>
      <c r="GY9" s="306"/>
      <c r="GZ9" s="306"/>
      <c r="HA9" s="306"/>
      <c r="HB9" s="306"/>
      <c r="HC9" s="306"/>
      <c r="HD9" s="306"/>
      <c r="HE9" s="306"/>
      <c r="HF9" s="306"/>
      <c r="HG9" s="306"/>
      <c r="HH9" s="306"/>
      <c r="HI9" s="306"/>
      <c r="HJ9" s="306"/>
      <c r="HK9" s="306"/>
      <c r="HL9" s="306"/>
      <c r="HM9" s="306"/>
      <c r="HN9" s="306"/>
      <c r="HO9" s="306"/>
      <c r="HP9" s="306"/>
      <c r="HQ9" s="306"/>
      <c r="HR9" s="306"/>
      <c r="HS9" s="306"/>
      <c r="HT9" s="306"/>
      <c r="HU9" s="306"/>
      <c r="HV9" s="306"/>
      <c r="HW9" s="306"/>
      <c r="HX9" s="306"/>
      <c r="HY9" s="306"/>
      <c r="HZ9" s="306"/>
      <c r="IA9" s="306"/>
      <c r="IB9" s="306"/>
      <c r="IC9" s="306"/>
      <c r="ID9" s="306"/>
      <c r="IE9" s="306"/>
      <c r="IF9" s="306"/>
      <c r="IG9" s="306"/>
      <c r="IH9" s="306"/>
      <c r="II9" s="306"/>
      <c r="IJ9" s="306"/>
      <c r="IK9" s="306"/>
      <c r="IL9" s="306"/>
      <c r="IM9" s="306"/>
      <c r="IN9" s="306"/>
      <c r="IO9" s="306"/>
      <c r="IP9" s="306"/>
      <c r="IQ9" s="306"/>
      <c r="IR9" s="306"/>
      <c r="IS9" s="306"/>
      <c r="IT9" s="306"/>
      <c r="IU9" s="306"/>
      <c r="IV9" s="306"/>
    </row>
    <row r="10" spans="1:256" ht="63.75" x14ac:dyDescent="0.2">
      <c r="A10" s="309"/>
      <c r="B10" s="316" t="s">
        <v>120</v>
      </c>
      <c r="C10" s="646" t="s">
        <v>121</v>
      </c>
      <c r="D10" s="647"/>
      <c r="E10" s="314"/>
      <c r="F10" s="315"/>
      <c r="G10" s="315"/>
      <c r="H10" s="315"/>
      <c r="I10" s="315"/>
      <c r="J10" s="315"/>
      <c r="K10" s="315"/>
      <c r="L10" s="315"/>
      <c r="M10" s="31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c r="BB10" s="305"/>
      <c r="BC10" s="305"/>
      <c r="BD10" s="305"/>
      <c r="BE10" s="305"/>
      <c r="BF10" s="305"/>
      <c r="BG10" s="305"/>
      <c r="BH10" s="305"/>
      <c r="BI10" s="305"/>
      <c r="BJ10" s="305"/>
      <c r="BK10" s="305"/>
      <c r="BL10" s="305"/>
      <c r="BM10" s="305"/>
      <c r="BN10" s="305"/>
      <c r="BO10" s="305"/>
      <c r="BP10" s="305"/>
      <c r="BQ10" s="305"/>
      <c r="BR10" s="305"/>
      <c r="BS10" s="305"/>
      <c r="BT10" s="305"/>
      <c r="BU10" s="305"/>
      <c r="BV10" s="305"/>
      <c r="BW10" s="305"/>
      <c r="BX10" s="305"/>
      <c r="BY10" s="305"/>
      <c r="BZ10" s="305"/>
      <c r="CA10" s="305"/>
      <c r="CB10" s="305"/>
      <c r="CC10" s="305"/>
      <c r="CD10" s="305"/>
      <c r="CE10" s="305"/>
      <c r="CF10" s="305"/>
      <c r="CG10" s="305"/>
      <c r="CH10" s="305"/>
      <c r="CI10" s="305"/>
      <c r="CJ10" s="305"/>
      <c r="CK10" s="305"/>
      <c r="CL10" s="305"/>
      <c r="CM10" s="305"/>
      <c r="CN10" s="305"/>
      <c r="CO10" s="305"/>
      <c r="CP10" s="305"/>
      <c r="CQ10" s="305"/>
      <c r="CR10" s="305"/>
      <c r="CS10" s="305"/>
      <c r="CT10" s="305"/>
      <c r="CU10" s="305"/>
      <c r="CV10" s="305"/>
      <c r="CW10" s="305"/>
      <c r="CX10" s="305"/>
      <c r="CY10" s="305"/>
      <c r="CZ10" s="305"/>
      <c r="DA10" s="305"/>
      <c r="DB10" s="305"/>
      <c r="DC10" s="305"/>
      <c r="DD10" s="305"/>
      <c r="DE10" s="305"/>
      <c r="DF10" s="305"/>
      <c r="DG10" s="305"/>
      <c r="DH10" s="305"/>
      <c r="DI10" s="305"/>
      <c r="DJ10" s="305"/>
      <c r="DK10" s="305"/>
      <c r="DL10" s="305"/>
      <c r="DM10" s="305"/>
      <c r="DN10" s="305"/>
      <c r="DO10" s="305"/>
      <c r="DP10" s="305"/>
      <c r="DQ10" s="305"/>
      <c r="DR10" s="305"/>
      <c r="DS10" s="305"/>
      <c r="DT10" s="305"/>
      <c r="DU10" s="305"/>
      <c r="DV10" s="305"/>
      <c r="DW10" s="305"/>
      <c r="DX10" s="305"/>
      <c r="DY10" s="305"/>
      <c r="DZ10" s="305"/>
      <c r="EA10" s="305"/>
      <c r="EB10" s="305"/>
      <c r="EC10" s="305"/>
      <c r="ED10" s="305"/>
      <c r="EE10" s="305"/>
      <c r="EF10" s="305"/>
      <c r="EG10" s="305"/>
      <c r="EH10" s="305"/>
      <c r="EI10" s="305"/>
      <c r="EJ10" s="305"/>
      <c r="EK10" s="305"/>
      <c r="EL10" s="305"/>
      <c r="EM10" s="305"/>
      <c r="EN10" s="305"/>
      <c r="EO10" s="305"/>
      <c r="EP10" s="305"/>
      <c r="EQ10" s="305"/>
      <c r="ER10" s="305"/>
      <c r="ES10" s="305"/>
      <c r="ET10" s="305"/>
      <c r="EU10" s="305"/>
      <c r="EV10" s="305"/>
      <c r="EW10" s="305"/>
      <c r="EX10" s="305"/>
      <c r="EY10" s="305"/>
      <c r="EZ10" s="305"/>
      <c r="FA10" s="305"/>
      <c r="FB10" s="305"/>
      <c r="FC10" s="305"/>
      <c r="FD10" s="305"/>
      <c r="FE10" s="305"/>
      <c r="FF10" s="305"/>
      <c r="FG10" s="305"/>
      <c r="FH10" s="305"/>
      <c r="FI10" s="305"/>
      <c r="FJ10" s="305"/>
      <c r="FK10" s="305"/>
      <c r="FL10" s="305"/>
      <c r="FM10" s="305"/>
      <c r="FN10" s="305"/>
      <c r="FO10" s="305"/>
      <c r="FP10" s="305"/>
      <c r="FQ10" s="305"/>
      <c r="FR10" s="305"/>
      <c r="FS10" s="305"/>
      <c r="FT10" s="305"/>
      <c r="FU10" s="305"/>
      <c r="FV10" s="305"/>
      <c r="FW10" s="305"/>
      <c r="FX10" s="305"/>
      <c r="FY10" s="305"/>
      <c r="FZ10" s="305"/>
      <c r="GA10" s="305"/>
      <c r="GB10" s="305"/>
      <c r="GC10" s="305"/>
      <c r="GD10" s="305"/>
      <c r="GE10" s="305"/>
      <c r="GF10" s="305"/>
      <c r="GG10" s="305"/>
      <c r="GH10" s="305"/>
      <c r="GI10" s="305"/>
      <c r="GJ10" s="305"/>
      <c r="GK10" s="305"/>
      <c r="GL10" s="305"/>
      <c r="GM10" s="305"/>
      <c r="GN10" s="305"/>
      <c r="GO10" s="305"/>
      <c r="GP10" s="305"/>
      <c r="GQ10" s="305"/>
      <c r="GR10" s="305"/>
      <c r="GS10" s="305"/>
      <c r="GT10" s="305"/>
      <c r="GU10" s="305"/>
      <c r="GV10" s="305"/>
      <c r="GW10" s="305"/>
      <c r="GX10" s="305"/>
      <c r="GY10" s="305"/>
      <c r="GZ10" s="305"/>
      <c r="HA10" s="305"/>
      <c r="HB10" s="305"/>
      <c r="HC10" s="305"/>
      <c r="HD10" s="305"/>
      <c r="HE10" s="305"/>
      <c r="HF10" s="305"/>
      <c r="HG10" s="305"/>
      <c r="HH10" s="305"/>
      <c r="HI10" s="305"/>
      <c r="HJ10" s="305"/>
      <c r="HK10" s="305"/>
      <c r="HL10" s="305"/>
      <c r="HM10" s="305"/>
      <c r="HN10" s="305"/>
      <c r="HO10" s="305"/>
      <c r="HP10" s="305"/>
      <c r="HQ10" s="305"/>
      <c r="HR10" s="305"/>
      <c r="HS10" s="305"/>
      <c r="HT10" s="305"/>
      <c r="HU10" s="305"/>
      <c r="HV10" s="305"/>
      <c r="HW10" s="305"/>
      <c r="HX10" s="305"/>
      <c r="HY10" s="305"/>
      <c r="HZ10" s="305"/>
      <c r="IA10" s="305"/>
      <c r="IB10" s="305"/>
      <c r="IC10" s="305"/>
      <c r="ID10" s="305"/>
      <c r="IE10" s="305"/>
      <c r="IF10" s="305"/>
      <c r="IG10" s="305"/>
      <c r="IH10" s="305"/>
      <c r="II10" s="305"/>
      <c r="IJ10" s="305"/>
      <c r="IK10" s="305"/>
      <c r="IL10" s="305"/>
      <c r="IM10" s="305"/>
      <c r="IN10" s="305"/>
      <c r="IO10" s="305"/>
      <c r="IP10" s="305"/>
      <c r="IQ10" s="305"/>
      <c r="IR10" s="305"/>
      <c r="IS10" s="305"/>
      <c r="IT10" s="305"/>
      <c r="IU10" s="305"/>
      <c r="IV10" s="305"/>
    </row>
    <row r="11" spans="1:256" s="108" customFormat="1" ht="12.75" customHeight="1" x14ac:dyDescent="0.25">
      <c r="A11" s="107"/>
      <c r="B11" s="110"/>
      <c r="C11" s="111"/>
      <c r="D11" s="109"/>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row>
    <row r="12" spans="1:256" ht="12.75" customHeight="1" x14ac:dyDescent="0.25">
      <c r="A12" s="107"/>
      <c r="B12" s="114" t="s">
        <v>56</v>
      </c>
      <c r="C12" s="113"/>
      <c r="D12" s="113"/>
      <c r="E12" s="113"/>
      <c r="F12" s="113"/>
      <c r="G12" s="113"/>
      <c r="H12" s="113"/>
      <c r="I12" s="113"/>
    </row>
    <row r="13" spans="1:256" ht="12.75" customHeight="1" x14ac:dyDescent="0.2">
      <c r="A13" s="107"/>
      <c r="B13" s="113"/>
      <c r="C13" s="113"/>
      <c r="D13" s="113"/>
      <c r="E13" s="113"/>
      <c r="F13" s="113"/>
      <c r="G13" s="113"/>
      <c r="H13" s="113"/>
      <c r="I13" s="113"/>
    </row>
    <row r="14" spans="1:256" ht="36.75" customHeight="1" x14ac:dyDescent="0.2">
      <c r="A14" s="107"/>
      <c r="B14" s="115" t="s">
        <v>117</v>
      </c>
      <c r="C14" s="175" t="s">
        <v>136</v>
      </c>
      <c r="D14" s="175" t="s">
        <v>137</v>
      </c>
      <c r="E14" s="175" t="s">
        <v>138</v>
      </c>
      <c r="F14" s="175" t="s">
        <v>139</v>
      </c>
      <c r="G14" s="175" t="s">
        <v>140</v>
      </c>
      <c r="H14" s="175" t="s">
        <v>141</v>
      </c>
      <c r="I14" s="113"/>
    </row>
    <row r="15" spans="1:256" ht="12.75" customHeight="1" x14ac:dyDescent="0.2">
      <c r="A15" s="107"/>
      <c r="B15" s="424" t="s">
        <v>359</v>
      </c>
      <c r="C15" s="426">
        <v>2361.569</v>
      </c>
      <c r="D15" s="426">
        <v>415.74099999999999</v>
      </c>
      <c r="E15" s="435">
        <f>C15-D15</f>
        <v>1945.828</v>
      </c>
      <c r="F15" s="435">
        <f>E15*(1+$C$80)</f>
        <v>2140.7999656000002</v>
      </c>
      <c r="G15" s="426">
        <f>'[7]20b. DMIS -  D-factor'!G15/1000</f>
        <v>177.77799999999999</v>
      </c>
      <c r="H15" s="435">
        <f>IF(F15&gt;G15, G15, F15)</f>
        <v>177.77799999999999</v>
      </c>
      <c r="I15" s="113"/>
    </row>
    <row r="16" spans="1:256" ht="12.75" customHeight="1" x14ac:dyDescent="0.2">
      <c r="A16" s="107"/>
      <c r="B16" s="424" t="s">
        <v>360</v>
      </c>
      <c r="C16" s="426">
        <v>905.37099999999998</v>
      </c>
      <c r="D16" s="426">
        <v>148.24199999999999</v>
      </c>
      <c r="E16" s="435">
        <f>C16-D16</f>
        <v>757.12900000000002</v>
      </c>
      <c r="F16" s="435">
        <f>E16*(1+$C$80)</f>
        <v>832.99332580000009</v>
      </c>
      <c r="G16" s="426">
        <f>'[7]20b. DMIS -  D-factor'!G16/1000</f>
        <v>47.797750000000001</v>
      </c>
      <c r="H16" s="435">
        <f>IF(F16&gt;G16, G16, F16)</f>
        <v>47.797750000000001</v>
      </c>
      <c r="I16" s="113"/>
    </row>
    <row r="17" spans="1:9" s="306" customFormat="1" ht="12.75" customHeight="1" x14ac:dyDescent="0.2">
      <c r="A17" s="409"/>
      <c r="B17" s="424" t="s">
        <v>361</v>
      </c>
      <c r="C17" s="426">
        <v>2579.4879999999998</v>
      </c>
      <c r="D17" s="426">
        <v>138.54499999999999</v>
      </c>
      <c r="E17" s="435">
        <f t="shared" ref="E17:E18" si="0">C17-D17</f>
        <v>2440.9429999999998</v>
      </c>
      <c r="F17" s="435">
        <f t="shared" ref="F17:F18" si="1">E17*(1+$C$80)</f>
        <v>2685.5254885999998</v>
      </c>
      <c r="G17" s="426">
        <f>'[7]20b. DMIS -  D-factor'!G17/1000</f>
        <v>243.1986</v>
      </c>
      <c r="H17" s="435">
        <f t="shared" ref="H17:H18" si="2">IF(F17&gt;G17, G17, F17)</f>
        <v>243.1986</v>
      </c>
      <c r="I17" s="315"/>
    </row>
    <row r="18" spans="1:9" ht="12.75" customHeight="1" x14ac:dyDescent="0.2">
      <c r="A18" s="107"/>
      <c r="B18" s="424" t="s">
        <v>362</v>
      </c>
      <c r="C18" s="426">
        <v>2177.873</v>
      </c>
      <c r="D18" s="426">
        <v>2102.1129999999998</v>
      </c>
      <c r="E18" s="435">
        <f t="shared" si="0"/>
        <v>75.760000000000218</v>
      </c>
      <c r="F18" s="435">
        <f t="shared" si="1"/>
        <v>83.351152000000241</v>
      </c>
      <c r="G18" s="426">
        <f>'[7]20b. DMIS -  D-factor'!G18/1000</f>
        <v>48.073999999999998</v>
      </c>
      <c r="H18" s="435">
        <f t="shared" si="2"/>
        <v>48.073999999999998</v>
      </c>
      <c r="I18" s="113"/>
    </row>
    <row r="19" spans="1:9" ht="12.75" customHeight="1" x14ac:dyDescent="0.2">
      <c r="A19" s="107"/>
      <c r="B19" s="118" t="s">
        <v>18</v>
      </c>
      <c r="C19" s="425">
        <f t="shared" ref="C19:H19" si="3">SUM(C15:C18)</f>
        <v>8024.3009999999995</v>
      </c>
      <c r="D19" s="425">
        <f t="shared" si="3"/>
        <v>2804.6409999999996</v>
      </c>
      <c r="E19" s="425">
        <f t="shared" si="3"/>
        <v>5219.66</v>
      </c>
      <c r="F19" s="425">
        <f t="shared" si="3"/>
        <v>5742.6699319999998</v>
      </c>
      <c r="G19" s="425">
        <f t="shared" si="3"/>
        <v>516.84834999999998</v>
      </c>
      <c r="H19" s="425">
        <f t="shared" si="3"/>
        <v>516.84834999999998</v>
      </c>
      <c r="I19" s="113"/>
    </row>
    <row r="20" spans="1:9" ht="12.75" customHeight="1" x14ac:dyDescent="0.2">
      <c r="A20" s="107"/>
      <c r="B20" s="113"/>
      <c r="C20" s="113"/>
      <c r="D20" s="113"/>
      <c r="E20" s="113"/>
      <c r="F20" s="113"/>
      <c r="G20" s="113"/>
      <c r="H20" s="113"/>
      <c r="I20" s="113"/>
    </row>
    <row r="21" spans="1:9" ht="12.75" customHeight="1" x14ac:dyDescent="0.25">
      <c r="A21" s="107"/>
      <c r="B21" s="114" t="s">
        <v>57</v>
      </c>
      <c r="C21" s="113"/>
      <c r="D21" s="113"/>
      <c r="E21" s="113"/>
      <c r="F21" s="113"/>
      <c r="G21" s="113"/>
      <c r="H21" s="113"/>
      <c r="I21" s="113"/>
    </row>
    <row r="22" spans="1:9" ht="12.75" customHeight="1" x14ac:dyDescent="0.25">
      <c r="A22" s="107"/>
      <c r="B22" s="114"/>
      <c r="C22" s="113"/>
      <c r="D22" s="113"/>
      <c r="E22" s="113"/>
      <c r="F22" s="113"/>
      <c r="G22" s="113"/>
      <c r="H22" s="113"/>
      <c r="I22" s="113"/>
    </row>
    <row r="23" spans="1:9" ht="48.75" customHeight="1" x14ac:dyDescent="0.2">
      <c r="A23" s="107"/>
      <c r="B23" s="115" t="s">
        <v>117</v>
      </c>
      <c r="C23" s="174" t="s">
        <v>142</v>
      </c>
      <c r="D23" s="175" t="s">
        <v>143</v>
      </c>
      <c r="E23" s="175" t="s">
        <v>144</v>
      </c>
      <c r="F23" s="175" t="s">
        <v>145</v>
      </c>
      <c r="G23" s="175" t="s">
        <v>146</v>
      </c>
      <c r="H23" s="175" t="s">
        <v>147</v>
      </c>
      <c r="I23" s="175" t="s">
        <v>148</v>
      </c>
    </row>
    <row r="24" spans="1:9" ht="12.75" customHeight="1" x14ac:dyDescent="0.2">
      <c r="A24" s="107"/>
      <c r="B24" s="424" t="s">
        <v>418</v>
      </c>
      <c r="C24" s="119"/>
      <c r="D24" s="119"/>
      <c r="E24" s="119"/>
      <c r="F24" s="119"/>
      <c r="G24" s="120">
        <f>SUM(C24:D24)-SUM(E24:F24)</f>
        <v>0</v>
      </c>
      <c r="H24" s="119"/>
      <c r="I24" s="120">
        <f>IF(G24&gt;H24, H24, G24)</f>
        <v>0</v>
      </c>
    </row>
    <row r="25" spans="1:9" s="306" customFormat="1" ht="12.75" customHeight="1" x14ac:dyDescent="0.2">
      <c r="A25" s="409"/>
      <c r="B25" s="116"/>
      <c r="C25" s="408"/>
      <c r="D25" s="408"/>
      <c r="E25" s="408"/>
      <c r="F25" s="408"/>
      <c r="G25" s="120">
        <f>SUM(C25:D25)-SUM(E25:F25)</f>
        <v>0</v>
      </c>
      <c r="H25" s="408"/>
      <c r="I25" s="120">
        <f>IF(G25&gt;H25, H25, G25)</f>
        <v>0</v>
      </c>
    </row>
    <row r="26" spans="1:9" ht="12.75" customHeight="1" x14ac:dyDescent="0.2">
      <c r="A26" s="107"/>
      <c r="B26" s="116"/>
      <c r="C26" s="119"/>
      <c r="D26" s="119"/>
      <c r="E26" s="119"/>
      <c r="F26" s="119"/>
      <c r="G26" s="120">
        <f>SUM(C26:D26)-SUM(E26:F26)</f>
        <v>0</v>
      </c>
      <c r="H26" s="119"/>
      <c r="I26" s="120">
        <f>IF(G26&gt;H26, H26, G26)</f>
        <v>0</v>
      </c>
    </row>
    <row r="27" spans="1:9" ht="12.75" customHeight="1" x14ac:dyDescent="0.2">
      <c r="A27" s="107"/>
      <c r="B27" s="631" t="s">
        <v>18</v>
      </c>
      <c r="C27" s="632"/>
      <c r="D27" s="632"/>
      <c r="E27" s="632"/>
      <c r="F27" s="632"/>
      <c r="G27" s="632"/>
      <c r="H27" s="633"/>
      <c r="I27" s="121">
        <f>SUM(I24:I26)</f>
        <v>0</v>
      </c>
    </row>
    <row r="28" spans="1:9" ht="12.75" customHeight="1" x14ac:dyDescent="0.25">
      <c r="A28" s="107"/>
      <c r="B28" s="113"/>
      <c r="C28" s="113"/>
      <c r="D28" s="113"/>
      <c r="E28" s="113"/>
      <c r="F28" s="113"/>
      <c r="G28" s="113"/>
      <c r="H28" s="122"/>
      <c r="I28" s="113"/>
    </row>
    <row r="29" spans="1:9" ht="12.75" customHeight="1" x14ac:dyDescent="0.25">
      <c r="A29" s="107"/>
      <c r="B29" s="114" t="s">
        <v>58</v>
      </c>
      <c r="C29" s="113"/>
      <c r="D29" s="113"/>
      <c r="E29" s="113"/>
      <c r="F29" s="113"/>
      <c r="G29" s="113"/>
      <c r="H29" s="113"/>
      <c r="I29" s="113"/>
    </row>
    <row r="30" spans="1:9" ht="12.75" customHeight="1" x14ac:dyDescent="0.25">
      <c r="A30" s="107"/>
      <c r="B30" s="114"/>
      <c r="C30" s="113"/>
      <c r="D30" s="113"/>
      <c r="E30" s="113"/>
      <c r="F30" s="113"/>
      <c r="G30" s="113"/>
      <c r="H30" s="113"/>
      <c r="I30" s="113"/>
    </row>
    <row r="31" spans="1:9" ht="36" customHeight="1" x14ac:dyDescent="0.2">
      <c r="A31" s="107"/>
      <c r="B31" s="115" t="s">
        <v>117</v>
      </c>
      <c r="C31" s="627" t="s">
        <v>149</v>
      </c>
      <c r="D31" s="628"/>
    </row>
    <row r="32" spans="1:9" ht="12.75" customHeight="1" x14ac:dyDescent="0.2">
      <c r="A32" s="107"/>
      <c r="B32" s="116" t="s">
        <v>363</v>
      </c>
      <c r="C32" s="629">
        <f>'[7]20b. DMIS -  D-factor'!C32:D32/1000</f>
        <v>225.94399999999999</v>
      </c>
      <c r="D32" s="630"/>
    </row>
    <row r="33" spans="1:4" s="306" customFormat="1" ht="12.75" customHeight="1" x14ac:dyDescent="0.2">
      <c r="A33" s="409"/>
      <c r="B33" s="116" t="s">
        <v>364</v>
      </c>
      <c r="C33" s="629">
        <f>'[7]20b. DMIS -  D-factor'!C33:D33/1000</f>
        <v>390.46171000000004</v>
      </c>
      <c r="D33" s="630"/>
    </row>
    <row r="34" spans="1:4" s="306" customFormat="1" ht="12.75" customHeight="1" x14ac:dyDescent="0.2">
      <c r="A34" s="409"/>
      <c r="B34" s="116" t="s">
        <v>365</v>
      </c>
      <c r="C34" s="629">
        <f>'[7]20b. DMIS -  D-factor'!C34:D34/1000</f>
        <v>190.44685999999999</v>
      </c>
      <c r="D34" s="630"/>
    </row>
    <row r="35" spans="1:4" s="306" customFormat="1" ht="12.75" customHeight="1" x14ac:dyDescent="0.2">
      <c r="A35" s="409"/>
      <c r="B35" s="116" t="s">
        <v>366</v>
      </c>
      <c r="C35" s="629">
        <f>'[7]20b. DMIS -  D-factor'!C35:D35/1000</f>
        <v>71.005390000000006</v>
      </c>
      <c r="D35" s="630"/>
    </row>
    <row r="36" spans="1:4" s="306" customFormat="1" ht="12.75" customHeight="1" x14ac:dyDescent="0.2">
      <c r="A36" s="409"/>
      <c r="B36" s="116" t="s">
        <v>367</v>
      </c>
      <c r="C36" s="629">
        <f>'[7]20b. DMIS -  D-factor'!C36:D36/1000</f>
        <v>875.82550000000003</v>
      </c>
      <c r="D36" s="630"/>
    </row>
    <row r="37" spans="1:4" s="306" customFormat="1" ht="12.75" customHeight="1" x14ac:dyDescent="0.2">
      <c r="A37" s="409"/>
      <c r="B37" s="116" t="s">
        <v>368</v>
      </c>
      <c r="C37" s="629">
        <f>'[7]20b. DMIS -  D-factor'!C37:D37/1000</f>
        <v>165.64804999999998</v>
      </c>
      <c r="D37" s="630"/>
    </row>
    <row r="38" spans="1:4" s="306" customFormat="1" ht="12.75" customHeight="1" x14ac:dyDescent="0.2">
      <c r="A38" s="409"/>
      <c r="B38" s="116" t="s">
        <v>369</v>
      </c>
      <c r="C38" s="629">
        <f>'[7]20b. DMIS -  D-factor'!C38:D38/1000</f>
        <v>484.81921</v>
      </c>
      <c r="D38" s="630"/>
    </row>
    <row r="39" spans="1:4" s="306" customFormat="1" ht="12.75" customHeight="1" x14ac:dyDescent="0.2">
      <c r="A39" s="409"/>
      <c r="B39" s="116" t="s">
        <v>370</v>
      </c>
      <c r="C39" s="629">
        <f>'[7]20b. DMIS -  D-factor'!C39:D39/1000</f>
        <v>232.05670999999998</v>
      </c>
      <c r="D39" s="630"/>
    </row>
    <row r="40" spans="1:4" s="306" customFormat="1" ht="12.75" customHeight="1" x14ac:dyDescent="0.2">
      <c r="A40" s="409"/>
      <c r="B40" s="116" t="s">
        <v>371</v>
      </c>
      <c r="C40" s="629">
        <f>'[7]20b. DMIS -  D-factor'!C40:D40/1000</f>
        <v>995.37282999999991</v>
      </c>
      <c r="D40" s="630"/>
    </row>
    <row r="41" spans="1:4" s="306" customFormat="1" ht="12.75" customHeight="1" x14ac:dyDescent="0.2">
      <c r="A41" s="409"/>
      <c r="B41" s="116" t="s">
        <v>372</v>
      </c>
      <c r="C41" s="629">
        <v>101.6</v>
      </c>
      <c r="D41" s="630"/>
    </row>
    <row r="42" spans="1:4" s="306" customFormat="1" ht="12.75" customHeight="1" x14ac:dyDescent="0.2">
      <c r="A42" s="409"/>
      <c r="B42" s="116" t="s">
        <v>373</v>
      </c>
      <c r="C42" s="629">
        <f>'[7]20b. DMIS -  D-factor'!C42:D42/1000</f>
        <v>316.45524</v>
      </c>
      <c r="D42" s="630"/>
    </row>
    <row r="43" spans="1:4" s="306" customFormat="1" ht="12.75" customHeight="1" x14ac:dyDescent="0.2">
      <c r="A43" s="409"/>
      <c r="B43" s="116" t="s">
        <v>374</v>
      </c>
      <c r="C43" s="629">
        <f>'[7]20b. DMIS -  D-factor'!C43:D43/1000</f>
        <v>373.87342000000001</v>
      </c>
      <c r="D43" s="630"/>
    </row>
    <row r="44" spans="1:4" s="306" customFormat="1" ht="12.75" customHeight="1" x14ac:dyDescent="0.2">
      <c r="A44" s="409"/>
      <c r="B44" s="116" t="s">
        <v>362</v>
      </c>
      <c r="C44" s="629">
        <f>'[7]20b. DMIS -  D-factor'!C44:D44/1000</f>
        <v>0</v>
      </c>
      <c r="D44" s="630"/>
    </row>
    <row r="45" spans="1:4" s="306" customFormat="1" ht="12.75" customHeight="1" x14ac:dyDescent="0.2">
      <c r="A45" s="409"/>
      <c r="B45" s="116" t="s">
        <v>375</v>
      </c>
      <c r="C45" s="629">
        <f>'[7]20b. DMIS -  D-factor'!C45:D45/1000</f>
        <v>79.245720000000006</v>
      </c>
      <c r="D45" s="630"/>
    </row>
    <row r="46" spans="1:4" s="306" customFormat="1" ht="12.75" customHeight="1" x14ac:dyDescent="0.2">
      <c r="A46" s="409"/>
      <c r="B46" s="116" t="s">
        <v>376</v>
      </c>
      <c r="C46" s="629">
        <f>'[7]20b. DMIS -  D-factor'!C46:D46/1000</f>
        <v>279.72351000000003</v>
      </c>
      <c r="D46" s="630"/>
    </row>
    <row r="47" spans="1:4" s="306" customFormat="1" ht="12.75" customHeight="1" x14ac:dyDescent="0.2">
      <c r="A47" s="409"/>
      <c r="B47" s="116" t="s">
        <v>377</v>
      </c>
      <c r="C47" s="629">
        <f>'[7]20b. DMIS -  D-factor'!C47:D47/1000</f>
        <v>117.32816</v>
      </c>
      <c r="D47" s="630"/>
    </row>
    <row r="48" spans="1:4" s="306" customFormat="1" ht="12.75" customHeight="1" x14ac:dyDescent="0.2">
      <c r="A48" s="409"/>
      <c r="B48" s="116" t="s">
        <v>359</v>
      </c>
      <c r="C48" s="629">
        <f>'[7]20b. DMIS -  D-factor'!C48:D48/1000</f>
        <v>297.46015</v>
      </c>
      <c r="D48" s="630"/>
    </row>
    <row r="49" spans="1:9" s="306" customFormat="1" ht="12.75" customHeight="1" x14ac:dyDescent="0.2">
      <c r="A49" s="409"/>
      <c r="B49" s="116" t="s">
        <v>378</v>
      </c>
      <c r="C49" s="629">
        <f>'[7]20b. DMIS -  D-factor'!C49:D49/1000</f>
        <v>130.87810999999999</v>
      </c>
      <c r="D49" s="630"/>
    </row>
    <row r="50" spans="1:9" s="306" customFormat="1" ht="12.75" customHeight="1" x14ac:dyDescent="0.2">
      <c r="A50" s="409"/>
      <c r="B50" s="116" t="s">
        <v>360</v>
      </c>
      <c r="C50" s="629">
        <f>'[7]20b. DMIS -  D-factor'!C50:D50/1000</f>
        <v>40.467129999999997</v>
      </c>
      <c r="D50" s="630"/>
    </row>
    <row r="51" spans="1:9" s="306" customFormat="1" ht="12.75" customHeight="1" x14ac:dyDescent="0.2">
      <c r="A51" s="409"/>
      <c r="B51" s="116" t="s">
        <v>361</v>
      </c>
      <c r="C51" s="629">
        <f>'[7]20b. DMIS -  D-factor'!C51:D51/1000</f>
        <v>67.184449999999998</v>
      </c>
      <c r="D51" s="630"/>
    </row>
    <row r="52" spans="1:9" ht="12.75" customHeight="1" x14ac:dyDescent="0.2">
      <c r="A52" s="107"/>
      <c r="B52" s="123" t="s">
        <v>155</v>
      </c>
      <c r="C52" s="634">
        <f>SUM(C32:D51)</f>
        <v>5435.7961499999983</v>
      </c>
      <c r="D52" s="635"/>
    </row>
    <row r="53" spans="1:9" ht="12.75" customHeight="1" x14ac:dyDescent="0.2">
      <c r="A53" s="107"/>
      <c r="B53" s="113"/>
      <c r="C53" s="113"/>
      <c r="D53" s="113"/>
      <c r="E53" s="113"/>
      <c r="F53" s="113"/>
      <c r="G53" s="113"/>
      <c r="H53" s="113"/>
      <c r="I53" s="113"/>
    </row>
    <row r="54" spans="1:9" ht="12.75" customHeight="1" x14ac:dyDescent="0.25">
      <c r="A54" s="107"/>
      <c r="B54" s="114" t="s">
        <v>59</v>
      </c>
      <c r="C54" s="113"/>
      <c r="D54" s="113"/>
      <c r="E54" s="113"/>
      <c r="F54" s="113"/>
      <c r="G54" s="113"/>
      <c r="H54" s="113"/>
      <c r="I54" s="113"/>
    </row>
    <row r="55" spans="1:9" ht="12.75" customHeight="1" x14ac:dyDescent="0.2">
      <c r="A55" s="107"/>
      <c r="B55" s="113"/>
      <c r="C55" s="113"/>
      <c r="D55" s="113"/>
      <c r="E55" s="113"/>
      <c r="F55" s="113"/>
      <c r="G55" s="113"/>
      <c r="H55" s="113"/>
      <c r="I55" s="113"/>
    </row>
    <row r="56" spans="1:9" ht="54" customHeight="1" x14ac:dyDescent="0.2">
      <c r="A56" s="107"/>
      <c r="B56" s="115" t="s">
        <v>19</v>
      </c>
      <c r="C56" s="175" t="s">
        <v>150</v>
      </c>
      <c r="D56" s="115" t="s">
        <v>20</v>
      </c>
      <c r="E56" s="115" t="s">
        <v>21</v>
      </c>
      <c r="F56" s="175" t="s">
        <v>151</v>
      </c>
      <c r="G56" s="175" t="s">
        <v>147</v>
      </c>
      <c r="H56" s="175" t="s">
        <v>148</v>
      </c>
    </row>
    <row r="57" spans="1:9" ht="12.75" customHeight="1" x14ac:dyDescent="0.2">
      <c r="A57" s="107"/>
      <c r="B57" s="424" t="s">
        <v>418</v>
      </c>
      <c r="C57" s="124"/>
      <c r="D57" s="125"/>
      <c r="E57" s="117"/>
      <c r="F57" s="126" t="e">
        <f>C57*((D57-E57)/D57)</f>
        <v>#DIV/0!</v>
      </c>
      <c r="G57" s="119"/>
      <c r="H57" s="120" t="e">
        <f>IF(F57&gt;G57, G57, F57)</f>
        <v>#DIV/0!</v>
      </c>
    </row>
    <row r="58" spans="1:9" ht="12.75" customHeight="1" x14ac:dyDescent="0.2">
      <c r="A58" s="107"/>
      <c r="B58" s="116"/>
      <c r="C58" s="124"/>
      <c r="D58" s="125"/>
      <c r="E58" s="117"/>
      <c r="F58" s="126" t="e">
        <f>C58*((D58-E58)/D58)</f>
        <v>#DIV/0!</v>
      </c>
      <c r="G58" s="119"/>
      <c r="H58" s="120" t="e">
        <f>IF(F58&gt;G58, G58, F58)</f>
        <v>#DIV/0!</v>
      </c>
    </row>
    <row r="59" spans="1:9" ht="12.75" customHeight="1" x14ac:dyDescent="0.2">
      <c r="A59" s="107"/>
      <c r="B59" s="116"/>
      <c r="C59" s="124"/>
      <c r="D59" s="125"/>
      <c r="E59" s="117"/>
      <c r="F59" s="126" t="e">
        <f>C59*((D59-E59)/D59)</f>
        <v>#DIV/0!</v>
      </c>
      <c r="G59" s="119"/>
      <c r="H59" s="120" t="e">
        <f>IF(F59&gt;G59, G59, F59)</f>
        <v>#DIV/0!</v>
      </c>
    </row>
    <row r="60" spans="1:9" ht="12.75" customHeight="1" x14ac:dyDescent="0.2">
      <c r="A60" s="107"/>
      <c r="B60" s="636" t="s">
        <v>105</v>
      </c>
      <c r="C60" s="637"/>
      <c r="D60" s="637"/>
      <c r="E60" s="638"/>
      <c r="F60" s="127" t="e">
        <f>SUM(F57:F59)</f>
        <v>#DIV/0!</v>
      </c>
      <c r="G60" s="127">
        <f>SUM(G57:G59)</f>
        <v>0</v>
      </c>
      <c r="H60" s="128" t="e">
        <f>SUM(H57:H59)</f>
        <v>#DIV/0!</v>
      </c>
    </row>
    <row r="61" spans="1:9" ht="12.75" customHeight="1" x14ac:dyDescent="0.2">
      <c r="A61" s="107"/>
      <c r="B61" s="113"/>
      <c r="C61" s="113"/>
      <c r="D61" s="113"/>
      <c r="E61" s="113"/>
      <c r="F61" s="113"/>
      <c r="G61" s="113"/>
      <c r="H61" s="113"/>
      <c r="I61" s="113"/>
    </row>
    <row r="62" spans="1:9" ht="12.75" customHeight="1" x14ac:dyDescent="0.25">
      <c r="A62" s="107"/>
      <c r="B62" s="114" t="s">
        <v>60</v>
      </c>
      <c r="C62" s="113"/>
      <c r="D62" s="113"/>
      <c r="E62" s="113"/>
      <c r="F62" s="113"/>
      <c r="G62" s="113"/>
      <c r="H62" s="113"/>
      <c r="I62" s="113"/>
    </row>
    <row r="63" spans="1:9" ht="12.75" customHeight="1" x14ac:dyDescent="0.25">
      <c r="A63" s="107"/>
      <c r="B63" s="114"/>
      <c r="C63" s="113"/>
      <c r="D63" s="113"/>
      <c r="E63" s="113"/>
      <c r="F63" s="113"/>
      <c r="G63" s="113"/>
      <c r="H63" s="113"/>
      <c r="I63" s="113"/>
    </row>
    <row r="64" spans="1:9" ht="12.75" customHeight="1" x14ac:dyDescent="0.2">
      <c r="A64" s="107"/>
      <c r="B64" s="115" t="s">
        <v>117</v>
      </c>
      <c r="C64" s="639" t="s">
        <v>22</v>
      </c>
      <c r="D64" s="639"/>
      <c r="E64" s="639" t="s">
        <v>23</v>
      </c>
      <c r="F64" s="639"/>
      <c r="G64" s="113"/>
      <c r="H64" s="113"/>
      <c r="I64" s="113"/>
    </row>
    <row r="65" spans="1:9" ht="12.75" customHeight="1" x14ac:dyDescent="0.2">
      <c r="A65" s="107"/>
      <c r="B65" s="424" t="s">
        <v>418</v>
      </c>
      <c r="C65" s="620"/>
      <c r="D65" s="620"/>
      <c r="E65" s="621"/>
      <c r="F65" s="621"/>
      <c r="G65" s="113"/>
      <c r="H65" s="113"/>
      <c r="I65" s="113"/>
    </row>
    <row r="66" spans="1:9" ht="12.75" customHeight="1" x14ac:dyDescent="0.2">
      <c r="A66" s="107"/>
      <c r="B66" s="116"/>
      <c r="C66" s="620"/>
      <c r="D66" s="620"/>
      <c r="E66" s="621"/>
      <c r="F66" s="621"/>
      <c r="G66" s="113"/>
      <c r="H66" s="113"/>
      <c r="I66" s="113"/>
    </row>
    <row r="67" spans="1:9" ht="12.75" customHeight="1" x14ac:dyDescent="0.2">
      <c r="A67" s="107"/>
      <c r="B67" s="116"/>
      <c r="C67" s="620"/>
      <c r="D67" s="620"/>
      <c r="E67" s="621"/>
      <c r="F67" s="621"/>
      <c r="G67" s="113"/>
      <c r="H67" s="113"/>
      <c r="I67" s="113"/>
    </row>
    <row r="68" spans="1:9" ht="12.75" customHeight="1" x14ac:dyDescent="0.2">
      <c r="A68" s="107"/>
      <c r="B68" s="123" t="s">
        <v>154</v>
      </c>
      <c r="C68" s="622">
        <f>SUM(C65:D67)</f>
        <v>0</v>
      </c>
      <c r="D68" s="623"/>
      <c r="E68" s="624"/>
      <c r="F68" s="625"/>
      <c r="G68" s="113"/>
      <c r="H68" s="113"/>
      <c r="I68" s="113"/>
    </row>
    <row r="69" spans="1:9" ht="12.75" customHeight="1" x14ac:dyDescent="0.2">
      <c r="A69" s="107"/>
      <c r="B69" s="113"/>
      <c r="C69" s="113"/>
      <c r="D69" s="113"/>
      <c r="E69" s="113"/>
      <c r="F69" s="113"/>
      <c r="G69" s="113"/>
      <c r="H69" s="113"/>
      <c r="I69" s="113"/>
    </row>
    <row r="70" spans="1:9" ht="12.75" customHeight="1" x14ac:dyDescent="0.25">
      <c r="A70" s="107"/>
      <c r="B70" s="114" t="s">
        <v>61</v>
      </c>
      <c r="C70" s="113"/>
      <c r="D70" s="113"/>
      <c r="E70" s="113"/>
      <c r="F70" s="113"/>
      <c r="G70" s="113"/>
      <c r="H70" s="113"/>
      <c r="I70" s="113"/>
    </row>
    <row r="71" spans="1:9" ht="12.75" customHeight="1" x14ac:dyDescent="0.2">
      <c r="A71" s="107"/>
      <c r="B71" s="113"/>
      <c r="C71" s="113"/>
      <c r="D71" s="113"/>
      <c r="E71" s="113"/>
      <c r="F71" s="113"/>
      <c r="G71" s="113"/>
      <c r="H71" s="113"/>
      <c r="I71" s="113"/>
    </row>
    <row r="72" spans="1:9" ht="12.75" customHeight="1" x14ac:dyDescent="0.2">
      <c r="A72" s="107"/>
      <c r="B72" s="115" t="s">
        <v>103</v>
      </c>
      <c r="C72" s="344" t="s">
        <v>24</v>
      </c>
      <c r="D72" s="113"/>
      <c r="E72" s="113"/>
      <c r="F72" s="113"/>
    </row>
    <row r="73" spans="1:9" ht="12.75" customHeight="1" x14ac:dyDescent="0.2">
      <c r="A73" s="107"/>
      <c r="B73" s="129" t="s">
        <v>161</v>
      </c>
      <c r="C73" s="423">
        <f>H19</f>
        <v>516.84834999999998</v>
      </c>
      <c r="D73" s="113"/>
      <c r="E73" s="113"/>
      <c r="F73" s="113"/>
    </row>
    <row r="74" spans="1:9" ht="12.75" customHeight="1" x14ac:dyDescent="0.2">
      <c r="A74" s="107"/>
      <c r="B74" s="129" t="s">
        <v>162</v>
      </c>
      <c r="C74" s="423">
        <f>I27</f>
        <v>0</v>
      </c>
      <c r="D74" s="113"/>
      <c r="E74" s="113"/>
      <c r="F74" s="113"/>
    </row>
    <row r="75" spans="1:9" ht="12.75" customHeight="1" x14ac:dyDescent="0.2">
      <c r="A75" s="107"/>
      <c r="B75" s="129" t="s">
        <v>25</v>
      </c>
      <c r="C75" s="423">
        <f>C52</f>
        <v>5435.7961499999983</v>
      </c>
      <c r="D75" s="113"/>
      <c r="E75" s="113"/>
      <c r="F75" s="113"/>
    </row>
    <row r="76" spans="1:9" ht="12.75" customHeight="1" x14ac:dyDescent="0.2">
      <c r="A76" s="107"/>
      <c r="B76" s="129" t="s">
        <v>26</v>
      </c>
      <c r="C76" s="423" t="e">
        <f>H60</f>
        <v>#DIV/0!</v>
      </c>
      <c r="D76" s="113"/>
      <c r="E76" s="113"/>
      <c r="F76" s="113"/>
    </row>
    <row r="77" spans="1:9" ht="12.75" customHeight="1" x14ac:dyDescent="0.2">
      <c r="A77" s="107"/>
      <c r="B77" s="129" t="s">
        <v>27</v>
      </c>
      <c r="C77" s="423">
        <f>C68</f>
        <v>0</v>
      </c>
      <c r="D77" s="113"/>
      <c r="E77" s="113"/>
      <c r="F77" s="113"/>
    </row>
    <row r="78" spans="1:9" ht="12.75" customHeight="1" x14ac:dyDescent="0.2">
      <c r="A78" s="107"/>
      <c r="B78" s="129" t="s">
        <v>28</v>
      </c>
      <c r="C78" s="443">
        <f>25200/1000</f>
        <v>25.2</v>
      </c>
      <c r="D78" s="113"/>
      <c r="E78" s="113"/>
      <c r="F78" s="113"/>
    </row>
    <row r="79" spans="1:9" ht="12.75" customHeight="1" x14ac:dyDescent="0.2">
      <c r="A79" s="107"/>
      <c r="B79" s="130" t="s">
        <v>152</v>
      </c>
      <c r="C79" s="345">
        <f>SUMIF(C73:C78, "&gt;0")</f>
        <v>5977.8444999999983</v>
      </c>
      <c r="D79" s="113"/>
      <c r="E79" s="113"/>
      <c r="F79" s="113"/>
    </row>
    <row r="80" spans="1:9" ht="12.75" customHeight="1" x14ac:dyDescent="0.2">
      <c r="A80" s="107"/>
      <c r="B80" s="129" t="s">
        <v>29</v>
      </c>
      <c r="C80" s="360">
        <v>0.1002</v>
      </c>
      <c r="D80" s="113"/>
      <c r="E80" s="113"/>
      <c r="F80" s="113"/>
    </row>
    <row r="81" spans="1:9" ht="12.75" customHeight="1" x14ac:dyDescent="0.2">
      <c r="A81" s="107"/>
      <c r="B81" s="130" t="s">
        <v>153</v>
      </c>
      <c r="C81" s="420">
        <f>C79*((1+(C80))^2)</f>
        <v>7235.8223356937788</v>
      </c>
      <c r="D81" s="113"/>
      <c r="E81" s="113"/>
      <c r="F81" s="113"/>
    </row>
    <row r="82" spans="1:9" ht="12.75" customHeight="1" x14ac:dyDescent="0.2">
      <c r="A82" s="107"/>
      <c r="B82" s="113"/>
      <c r="C82" s="113"/>
      <c r="D82" s="113"/>
      <c r="E82" s="113"/>
      <c r="F82" s="113"/>
      <c r="G82" s="113"/>
      <c r="H82" s="113"/>
      <c r="I82" s="113"/>
    </row>
    <row r="83" spans="1:9" ht="12.75" customHeight="1" x14ac:dyDescent="0.25">
      <c r="A83" s="107"/>
      <c r="B83" s="114" t="s">
        <v>62</v>
      </c>
      <c r="C83" s="113"/>
      <c r="D83" s="113"/>
      <c r="E83" s="113"/>
      <c r="F83" s="113"/>
      <c r="G83" s="113"/>
      <c r="H83" s="113"/>
      <c r="I83" s="113"/>
    </row>
    <row r="84" spans="1:9" ht="12.75" customHeight="1" x14ac:dyDescent="0.25">
      <c r="A84" s="107"/>
      <c r="B84" s="114"/>
      <c r="C84" s="113"/>
      <c r="D84" s="113"/>
      <c r="E84" s="113"/>
      <c r="F84" s="113"/>
      <c r="G84" s="113"/>
      <c r="H84" s="113"/>
      <c r="I84" s="113"/>
    </row>
    <row r="85" spans="1:9" ht="12.75" customHeight="1" x14ac:dyDescent="0.2">
      <c r="A85" s="107"/>
      <c r="B85" s="617" t="s">
        <v>72</v>
      </c>
      <c r="C85" s="618"/>
      <c r="D85" s="618"/>
      <c r="E85" s="619"/>
      <c r="F85" s="113"/>
      <c r="G85" s="113"/>
      <c r="H85" s="113"/>
      <c r="I85" s="113"/>
    </row>
    <row r="86" spans="1:9" ht="12.75" customHeight="1" x14ac:dyDescent="0.2">
      <c r="A86" s="107"/>
      <c r="B86" s="131"/>
      <c r="C86" s="132"/>
      <c r="D86" s="132"/>
      <c r="E86" s="133"/>
      <c r="F86" s="113"/>
      <c r="G86" s="113"/>
      <c r="H86" s="113"/>
      <c r="I86" s="113"/>
    </row>
    <row r="87" spans="1:9" ht="28.5" customHeight="1" x14ac:dyDescent="0.2">
      <c r="A87" s="107"/>
      <c r="B87" s="131"/>
      <c r="C87" s="132"/>
      <c r="D87" s="132"/>
      <c r="E87" s="133"/>
      <c r="F87" s="113"/>
      <c r="G87" s="113"/>
      <c r="H87" s="113"/>
      <c r="I87" s="113"/>
    </row>
    <row r="88" spans="1:9" ht="18.75" customHeight="1" x14ac:dyDescent="0.2">
      <c r="A88" s="107"/>
      <c r="B88" s="134"/>
      <c r="C88" s="135"/>
      <c r="D88" s="135"/>
      <c r="E88" s="136"/>
      <c r="F88" s="113"/>
      <c r="G88" s="113"/>
      <c r="H88" s="113"/>
      <c r="I88" s="113"/>
    </row>
    <row r="89" spans="1:9" ht="12.75" customHeight="1" x14ac:dyDescent="0.2">
      <c r="A89" s="107"/>
      <c r="B89" s="112"/>
      <c r="C89" s="112"/>
      <c r="D89" s="112"/>
      <c r="E89" s="112"/>
      <c r="F89" s="113"/>
      <c r="G89" s="113"/>
      <c r="H89" s="113"/>
      <c r="I89" s="113"/>
    </row>
    <row r="90" spans="1:9" ht="12.75" customHeight="1" x14ac:dyDescent="0.2">
      <c r="A90" s="107"/>
      <c r="B90" s="137" t="s">
        <v>156</v>
      </c>
      <c r="C90" s="422">
        <f>C81</f>
        <v>7235.8223356937788</v>
      </c>
      <c r="D90" s="113"/>
      <c r="F90" s="113"/>
      <c r="G90" s="113"/>
      <c r="H90" s="113"/>
      <c r="I90" s="113"/>
    </row>
    <row r="91" spans="1:9" ht="12.75" customHeight="1" x14ac:dyDescent="0.2">
      <c r="A91" s="107"/>
      <c r="B91" s="137" t="s">
        <v>118</v>
      </c>
      <c r="C91" s="436">
        <f>949455000/1000</f>
        <v>949455</v>
      </c>
      <c r="D91" s="113"/>
      <c r="F91" s="138">
        <f>C94/(C95-C96)</f>
        <v>6.7816486881134693E-3</v>
      </c>
      <c r="G91" s="113"/>
      <c r="H91" s="113"/>
      <c r="I91" s="113"/>
    </row>
    <row r="92" spans="1:9" ht="12.75" customHeight="1" x14ac:dyDescent="0.2">
      <c r="A92" s="107"/>
      <c r="B92" s="137" t="s">
        <v>30</v>
      </c>
      <c r="C92" s="436">
        <f>C52</f>
        <v>5435.7961499999983</v>
      </c>
      <c r="D92" s="113"/>
      <c r="F92" s="139">
        <v>1E-3</v>
      </c>
      <c r="G92" s="113"/>
      <c r="H92" s="113"/>
      <c r="I92" s="113"/>
    </row>
    <row r="93" spans="1:9" ht="12.75" customHeight="1" x14ac:dyDescent="0.2">
      <c r="A93" s="107"/>
      <c r="B93" s="137"/>
      <c r="C93" s="421"/>
      <c r="D93" s="113"/>
      <c r="F93" s="139" t="s">
        <v>31</v>
      </c>
      <c r="G93" s="113"/>
      <c r="H93" s="113"/>
      <c r="I93" s="113"/>
    </row>
    <row r="94" spans="1:9" ht="12.75" customHeight="1" x14ac:dyDescent="0.2">
      <c r="A94" s="107"/>
      <c r="B94" s="137" t="s">
        <v>157</v>
      </c>
      <c r="C94" s="436">
        <v>7435.2303973449862</v>
      </c>
      <c r="D94" s="113"/>
      <c r="E94" s="113"/>
      <c r="F94" s="139" t="s">
        <v>32</v>
      </c>
      <c r="G94" s="113"/>
      <c r="H94" s="113"/>
      <c r="I94" s="113"/>
    </row>
    <row r="95" spans="1:9" ht="12.75" customHeight="1" x14ac:dyDescent="0.2">
      <c r="A95" s="107"/>
      <c r="B95" s="137" t="s">
        <v>33</v>
      </c>
      <c r="C95" s="436">
        <f>1101701773.7312/1000</f>
        <v>1101701.7737312</v>
      </c>
      <c r="D95" s="113"/>
      <c r="E95" s="113"/>
      <c r="F95" s="113"/>
      <c r="G95" s="113"/>
      <c r="H95" s="113"/>
      <c r="I95" s="113"/>
    </row>
    <row r="96" spans="1:9" ht="12.75" customHeight="1" x14ac:dyDescent="0.2">
      <c r="A96" s="107"/>
      <c r="B96" s="137" t="s">
        <v>34</v>
      </c>
      <c r="C96" s="436">
        <f>5326727/1000</f>
        <v>5326.7269999999999</v>
      </c>
      <c r="D96" s="113"/>
      <c r="E96" s="113"/>
      <c r="F96" s="113"/>
      <c r="G96" s="113"/>
      <c r="H96" s="113"/>
      <c r="I96" s="113"/>
    </row>
    <row r="97" spans="1:13" ht="12.75" customHeight="1" x14ac:dyDescent="0.2">
      <c r="A97" s="107"/>
      <c r="B97" s="137"/>
      <c r="C97" s="140"/>
      <c r="D97" s="113"/>
      <c r="E97" s="113"/>
      <c r="F97" s="113"/>
      <c r="G97" s="113"/>
      <c r="H97" s="113"/>
      <c r="I97" s="113"/>
    </row>
    <row r="98" spans="1:13" ht="12.75" customHeight="1" x14ac:dyDescent="0.2">
      <c r="A98" s="107"/>
      <c r="B98" s="141" t="s">
        <v>35</v>
      </c>
      <c r="C98" s="142">
        <f>(C90/(C91-C92))-(C94/(C95-C96))</f>
        <v>8.8326141772322817E-4</v>
      </c>
      <c r="D98" s="113"/>
      <c r="E98" s="113"/>
      <c r="F98" s="113"/>
      <c r="G98" s="113"/>
      <c r="H98" s="113"/>
      <c r="I98" s="113"/>
    </row>
    <row r="99" spans="1:13" ht="12.75" customHeight="1" x14ac:dyDescent="0.2">
      <c r="A99" s="107"/>
      <c r="B99" s="141" t="s">
        <v>36</v>
      </c>
      <c r="C99" s="142">
        <f>ROUND(C98,3)</f>
        <v>1E-3</v>
      </c>
      <c r="D99" s="143" t="str">
        <f>IF(F91&lt;$F$92, F93, F94)</f>
        <v>No deferral</v>
      </c>
      <c r="E99" s="113"/>
      <c r="F99" s="113"/>
      <c r="G99" s="113"/>
      <c r="H99" s="113"/>
      <c r="I99" s="113"/>
    </row>
    <row r="100" spans="1:13" ht="12.75" customHeight="1" x14ac:dyDescent="0.2">
      <c r="A100" s="107"/>
      <c r="B100" s="113"/>
      <c r="C100" s="113"/>
      <c r="D100" s="113"/>
      <c r="E100" s="113"/>
      <c r="F100" s="113"/>
      <c r="G100" s="113"/>
      <c r="H100" s="113"/>
      <c r="I100" s="113"/>
      <c r="J100" s="113"/>
      <c r="K100" s="113"/>
      <c r="L100" s="113"/>
      <c r="M100" s="113"/>
    </row>
    <row r="101" spans="1:13" ht="20.25" x14ac:dyDescent="0.2">
      <c r="A101" s="107"/>
    </row>
    <row r="102" spans="1:13" ht="20.25" x14ac:dyDescent="0.2">
      <c r="A102" s="107"/>
    </row>
  </sheetData>
  <mergeCells count="39">
    <mergeCell ref="C46:D46"/>
    <mergeCell ref="C38:D38"/>
    <mergeCell ref="C39:D39"/>
    <mergeCell ref="C40:D40"/>
    <mergeCell ref="C41:D41"/>
    <mergeCell ref="C42:D42"/>
    <mergeCell ref="C36:D36"/>
    <mergeCell ref="C37:D37"/>
    <mergeCell ref="C43:D43"/>
    <mergeCell ref="C44:D44"/>
    <mergeCell ref="C45:D45"/>
    <mergeCell ref="B7:D7"/>
    <mergeCell ref="C10:D10"/>
    <mergeCell ref="C33:D33"/>
    <mergeCell ref="C34:D34"/>
    <mergeCell ref="C35:D35"/>
    <mergeCell ref="C65:D65"/>
    <mergeCell ref="E65:F65"/>
    <mergeCell ref="B2:G2"/>
    <mergeCell ref="C31:D31"/>
    <mergeCell ref="C32:D32"/>
    <mergeCell ref="B27:H27"/>
    <mergeCell ref="C52:D52"/>
    <mergeCell ref="B60:E60"/>
    <mergeCell ref="C64:D64"/>
    <mergeCell ref="E64:F64"/>
    <mergeCell ref="B9:D9"/>
    <mergeCell ref="C47:D47"/>
    <mergeCell ref="C48:D48"/>
    <mergeCell ref="C49:D49"/>
    <mergeCell ref="C50:D50"/>
    <mergeCell ref="C51:D51"/>
    <mergeCell ref="B85:E85"/>
    <mergeCell ref="C66:D66"/>
    <mergeCell ref="E66:F66"/>
    <mergeCell ref="C67:D67"/>
    <mergeCell ref="E67:F67"/>
    <mergeCell ref="C68:D68"/>
    <mergeCell ref="E68:F68"/>
  </mergeCells>
  <phoneticPr fontId="36" type="noConversion"/>
  <pageMargins left="0.35433070866141736" right="0.35433070866141736" top="0.59055118110236227" bottom="0.59055118110236227" header="0.51181102362204722" footer="0.11811023622047245"/>
  <pageSetup paperSize="9" scale="72" fitToWidth="2" fitToHeight="100" orientation="landscape" r:id="rId1"/>
  <headerFooter scaleWithDoc="0" alignWithMargins="0">
    <oddFooter>&amp;L&amp;8&amp;D&amp;C&amp;8&amp; Template: &amp;A
&amp;F&amp;R&amp;8&amp;P of &amp;N</oddFooter>
  </headerFooter>
  <rowBreaks count="2" manualBreakCount="2">
    <brk id="20" min="1" max="8" man="1"/>
    <brk id="53" min="1" max="8" man="1"/>
  </rowBreaks>
  <drawing r:id="rId2"/>
  <legacyDrawing r:id="rId3"/>
  <oleObjects>
    <mc:AlternateContent xmlns:mc="http://schemas.openxmlformats.org/markup-compatibility/2006">
      <mc:Choice Requires="x14">
        <oleObject progId="Equation.3" shapeId="30724" r:id="rId4">
          <objectPr defaultSize="0" autoPict="0" r:id="rId5">
            <anchor moveWithCells="1" sizeWithCells="1">
              <from>
                <xdr:col>0</xdr:col>
                <xdr:colOff>590550</xdr:colOff>
                <xdr:row>55</xdr:row>
                <xdr:rowOff>476250</xdr:rowOff>
              </from>
              <to>
                <xdr:col>0</xdr:col>
                <xdr:colOff>590550</xdr:colOff>
                <xdr:row>57</xdr:row>
                <xdr:rowOff>38100</xdr:rowOff>
              </to>
            </anchor>
          </objectPr>
        </oleObject>
      </mc:Choice>
      <mc:Fallback>
        <oleObject progId="Equation.3" shapeId="30724" r:id="rId4"/>
      </mc:Fallback>
    </mc:AlternateContent>
    <mc:AlternateContent xmlns:mc="http://schemas.openxmlformats.org/markup-compatibility/2006">
      <mc:Choice Requires="x14">
        <oleObject progId="Equation.3" shapeId="30726" r:id="rId6">
          <objectPr defaultSize="0" autoPict="0" r:id="rId5">
            <anchor moveWithCells="1" sizeWithCells="1">
              <from>
                <xdr:col>0</xdr:col>
                <xdr:colOff>628650</xdr:colOff>
                <xdr:row>55</xdr:row>
                <xdr:rowOff>476250</xdr:rowOff>
              </from>
              <to>
                <xdr:col>2</xdr:col>
                <xdr:colOff>1219200</xdr:colOff>
                <xdr:row>57</xdr:row>
                <xdr:rowOff>38100</xdr:rowOff>
              </to>
            </anchor>
          </objectPr>
        </oleObject>
      </mc:Choice>
      <mc:Fallback>
        <oleObject progId="Equation.3" shapeId="30726" r:id="rId6"/>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M29"/>
  <sheetViews>
    <sheetView view="pageBreakPreview" zoomScaleNormal="100" zoomScaleSheetLayoutView="100" workbookViewId="0">
      <selection activeCell="D29" sqref="D29"/>
    </sheetView>
  </sheetViews>
  <sheetFormatPr defaultRowHeight="12.75" x14ac:dyDescent="0.2"/>
  <cols>
    <col min="1" max="1" width="11" style="73" customWidth="1"/>
    <col min="2" max="13" width="15.7109375" style="73" customWidth="1"/>
    <col min="14" max="16384" width="9.140625" style="73"/>
  </cols>
  <sheetData>
    <row r="1" spans="2:13" ht="20.25" x14ac:dyDescent="0.3">
      <c r="B1" s="26" t="str">
        <f>Cover!C22</f>
        <v>Endeavour Energy</v>
      </c>
    </row>
    <row r="2" spans="2:13" ht="20.25" x14ac:dyDescent="0.3">
      <c r="B2" s="72" t="s">
        <v>3</v>
      </c>
    </row>
    <row r="3" spans="2:13" ht="20.25" x14ac:dyDescent="0.3">
      <c r="B3" s="26" t="str">
        <f>Cover!C26</f>
        <v>2013-14</v>
      </c>
    </row>
    <row r="4" spans="2:13" ht="20.25" x14ac:dyDescent="0.3">
      <c r="B4" s="26"/>
    </row>
    <row r="5" spans="2:13" s="308" customFormat="1" ht="91.5" customHeight="1" x14ac:dyDescent="0.2">
      <c r="B5" s="586" t="s">
        <v>258</v>
      </c>
      <c r="C5" s="656"/>
      <c r="D5" s="656"/>
      <c r="E5" s="656"/>
      <c r="F5" s="656"/>
      <c r="G5" s="657"/>
    </row>
    <row r="6" spans="2:13" s="308" customFormat="1" ht="20.25" x14ac:dyDescent="0.3">
      <c r="B6" s="307"/>
    </row>
    <row r="7" spans="2:13" ht="15.75" x14ac:dyDescent="0.25">
      <c r="B7" s="74" t="s">
        <v>37</v>
      </c>
    </row>
    <row r="9" spans="2:13" ht="73.5" customHeight="1" x14ac:dyDescent="0.2">
      <c r="B9" s="154" t="s">
        <v>38</v>
      </c>
      <c r="C9" s="154" t="s">
        <v>39</v>
      </c>
      <c r="D9" s="658" t="s">
        <v>40</v>
      </c>
      <c r="E9" s="659"/>
      <c r="F9" s="659"/>
      <c r="G9" s="659"/>
      <c r="H9" s="371" t="s">
        <v>65</v>
      </c>
      <c r="I9" s="371" t="s">
        <v>41</v>
      </c>
      <c r="J9" s="373" t="s">
        <v>42</v>
      </c>
      <c r="K9" s="372" t="s">
        <v>43</v>
      </c>
      <c r="L9" s="372" t="s">
        <v>44</v>
      </c>
      <c r="M9" s="372" t="s">
        <v>45</v>
      </c>
    </row>
    <row r="10" spans="2:13" x14ac:dyDescent="0.2">
      <c r="B10" s="178"/>
      <c r="C10" s="179"/>
      <c r="D10" s="180"/>
      <c r="E10" s="181"/>
      <c r="F10" s="181"/>
      <c r="G10" s="181"/>
      <c r="H10" s="388" t="s">
        <v>97</v>
      </c>
      <c r="I10" s="388" t="s">
        <v>97</v>
      </c>
      <c r="J10" s="388" t="s">
        <v>97</v>
      </c>
      <c r="K10" s="388" t="s">
        <v>97</v>
      </c>
      <c r="L10" s="388" t="s">
        <v>97</v>
      </c>
      <c r="M10" s="390"/>
    </row>
    <row r="11" spans="2:13" ht="12.75" customHeight="1" x14ac:dyDescent="0.2">
      <c r="B11" s="454"/>
      <c r="C11" s="455"/>
      <c r="D11" s="654"/>
      <c r="E11" s="655"/>
      <c r="F11" s="655"/>
      <c r="G11" s="655"/>
      <c r="H11" s="456"/>
      <c r="I11" s="457"/>
      <c r="J11" s="456"/>
      <c r="K11" s="458"/>
      <c r="L11" s="458"/>
      <c r="M11" s="459"/>
    </row>
    <row r="12" spans="2:13" ht="12.75" customHeight="1" x14ac:dyDescent="0.2">
      <c r="B12" s="454"/>
      <c r="C12" s="454"/>
      <c r="D12" s="654"/>
      <c r="E12" s="655"/>
      <c r="F12" s="655"/>
      <c r="G12" s="655"/>
      <c r="H12" s="456"/>
      <c r="I12" s="457"/>
      <c r="J12" s="456"/>
      <c r="K12" s="458"/>
      <c r="L12" s="458"/>
      <c r="M12" s="459"/>
    </row>
    <row r="13" spans="2:13" ht="12.75" customHeight="1" x14ac:dyDescent="0.2">
      <c r="B13" s="454"/>
      <c r="C13" s="454"/>
      <c r="D13" s="654"/>
      <c r="E13" s="655"/>
      <c r="F13" s="655"/>
      <c r="G13" s="655"/>
      <c r="H13" s="456"/>
      <c r="I13" s="457"/>
      <c r="J13" s="456"/>
      <c r="K13" s="458"/>
      <c r="L13" s="458"/>
      <c r="M13" s="459"/>
    </row>
    <row r="14" spans="2:13" ht="12.75" customHeight="1" x14ac:dyDescent="0.2">
      <c r="B14" s="454"/>
      <c r="C14" s="454"/>
      <c r="D14" s="654"/>
      <c r="E14" s="655"/>
      <c r="F14" s="655"/>
      <c r="G14" s="655"/>
      <c r="H14" s="456"/>
      <c r="I14" s="457"/>
      <c r="J14" s="456"/>
      <c r="K14" s="458"/>
      <c r="L14" s="458"/>
      <c r="M14" s="459"/>
    </row>
    <row r="15" spans="2:13" ht="12.75" customHeight="1" x14ac:dyDescent="0.2">
      <c r="B15" s="454"/>
      <c r="C15" s="454"/>
      <c r="D15" s="654"/>
      <c r="E15" s="655"/>
      <c r="F15" s="655"/>
      <c r="G15" s="655"/>
      <c r="H15" s="457"/>
      <c r="I15" s="457"/>
      <c r="J15" s="457"/>
      <c r="K15" s="458"/>
      <c r="L15" s="458"/>
      <c r="M15" s="459"/>
    </row>
    <row r="16" spans="2:13" ht="12.75" customHeight="1" x14ac:dyDescent="0.2">
      <c r="B16" s="454"/>
      <c r="C16" s="454"/>
      <c r="D16" s="654"/>
      <c r="E16" s="655"/>
      <c r="F16" s="655"/>
      <c r="G16" s="655"/>
      <c r="H16" s="457"/>
      <c r="I16" s="457"/>
      <c r="J16" s="457"/>
      <c r="K16" s="458"/>
      <c r="L16" s="458"/>
      <c r="M16" s="459"/>
    </row>
    <row r="17" spans="2:13" ht="12.75" customHeight="1" x14ac:dyDescent="0.2">
      <c r="B17" s="460"/>
      <c r="C17" s="460"/>
      <c r="D17" s="654"/>
      <c r="E17" s="655"/>
      <c r="F17" s="655"/>
      <c r="G17" s="655"/>
      <c r="H17" s="457"/>
      <c r="I17" s="457"/>
      <c r="J17" s="457"/>
      <c r="K17" s="458"/>
      <c r="L17" s="458"/>
      <c r="M17" s="459"/>
    </row>
    <row r="18" spans="2:13" ht="12.75" customHeight="1" x14ac:dyDescent="0.2">
      <c r="B18" s="144"/>
      <c r="C18" s="144"/>
      <c r="D18" s="652"/>
      <c r="E18" s="653"/>
      <c r="F18" s="653"/>
      <c r="G18" s="653"/>
      <c r="H18" s="419"/>
      <c r="I18" s="419"/>
      <c r="J18" s="419"/>
      <c r="K18" s="389"/>
      <c r="L18" s="389"/>
      <c r="M18" s="400"/>
    </row>
    <row r="19" spans="2:13" x14ac:dyDescent="0.2">
      <c r="B19" s="145"/>
      <c r="C19" s="145"/>
      <c r="D19" s="650" t="s">
        <v>46</v>
      </c>
      <c r="E19" s="651"/>
      <c r="F19" s="651"/>
      <c r="G19" s="651"/>
      <c r="H19" s="461"/>
      <c r="I19" s="461"/>
      <c r="J19" s="461"/>
      <c r="K19" s="462"/>
      <c r="L19" s="462"/>
      <c r="M19" s="401"/>
    </row>
    <row r="21" spans="2:13" ht="15.75" x14ac:dyDescent="0.25">
      <c r="B21" s="74" t="s">
        <v>47</v>
      </c>
    </row>
    <row r="23" spans="2:13" ht="63.75" x14ac:dyDescent="0.2">
      <c r="B23" s="370" t="s">
        <v>48</v>
      </c>
      <c r="C23" s="370" t="s">
        <v>49</v>
      </c>
      <c r="D23" s="370" t="s">
        <v>43</v>
      </c>
      <c r="E23" s="370" t="s">
        <v>50</v>
      </c>
    </row>
    <row r="24" spans="2:13" x14ac:dyDescent="0.2">
      <c r="B24" s="370"/>
      <c r="C24" s="182" t="s">
        <v>158</v>
      </c>
      <c r="D24" s="182" t="s">
        <v>158</v>
      </c>
      <c r="E24" s="182" t="s">
        <v>158</v>
      </c>
    </row>
    <row r="25" spans="2:13" ht="22.9" customHeight="1" x14ac:dyDescent="0.2">
      <c r="B25" s="463"/>
      <c r="C25" s="464"/>
      <c r="D25" s="464"/>
      <c r="E25" s="464"/>
    </row>
    <row r="26" spans="2:13" ht="22.9" customHeight="1" x14ac:dyDescent="0.2">
      <c r="D26" s="158"/>
      <c r="E26" s="158"/>
    </row>
    <row r="27" spans="2:13" ht="15.75" x14ac:dyDescent="0.25">
      <c r="B27" s="74" t="s">
        <v>163</v>
      </c>
    </row>
    <row r="29" spans="2:13" x14ac:dyDescent="0.2">
      <c r="B29" s="648" t="s">
        <v>51</v>
      </c>
      <c r="C29" s="649"/>
      <c r="D29" s="465"/>
    </row>
  </sheetData>
  <mergeCells count="12">
    <mergeCell ref="D15:G15"/>
    <mergeCell ref="D14:G14"/>
    <mergeCell ref="D13:G13"/>
    <mergeCell ref="D12:G12"/>
    <mergeCell ref="B5:G5"/>
    <mergeCell ref="D11:G11"/>
    <mergeCell ref="D9:G9"/>
    <mergeCell ref="B29:C29"/>
    <mergeCell ref="D19:G19"/>
    <mergeCell ref="D18:G18"/>
    <mergeCell ref="D17:G17"/>
    <mergeCell ref="D16:G16"/>
  </mergeCells>
  <phoneticPr fontId="36" type="noConversion"/>
  <dataValidations count="1">
    <dataValidation type="list" allowBlank="1" showInputMessage="1" showErrorMessage="1" sqref="M11:M18">
      <formula1>"Yes, No"</formula1>
    </dataValidation>
  </dataValidations>
  <pageMargins left="0.35433070866141736" right="0.35433070866141736" top="0.59055118110236227" bottom="0.59055118110236227" header="0.51181102362204722" footer="0.11811023622047245"/>
  <pageSetup paperSize="9" scale="75" fitToHeight="100" orientation="landscape" r:id="rId1"/>
  <headerFooter scaleWithDoc="0" alignWithMargins="0">
    <oddFooter>&amp;L&amp;8&amp;D&amp;C&amp;8&amp; Template: &amp;A
&amp;F&amp;R&amp;8&amp;P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J27"/>
  <sheetViews>
    <sheetView view="pageBreakPreview" zoomScaleNormal="100" zoomScaleSheetLayoutView="100" workbookViewId="0">
      <selection activeCell="L35" sqref="L35"/>
    </sheetView>
  </sheetViews>
  <sheetFormatPr defaultRowHeight="12.75" x14ac:dyDescent="0.2"/>
  <cols>
    <col min="1" max="1" width="12" style="28" customWidth="1"/>
    <col min="2" max="2" width="16.42578125" style="28" bestFit="1" customWidth="1"/>
    <col min="3" max="3" width="32.140625" style="28" customWidth="1"/>
    <col min="4" max="9" width="15.7109375" style="28" customWidth="1"/>
    <col min="10" max="10" width="5" style="28" customWidth="1"/>
    <col min="11" max="11" width="18.28515625" style="28" customWidth="1"/>
    <col min="12" max="16384" width="9.140625" style="28"/>
  </cols>
  <sheetData>
    <row r="1" spans="2:10" ht="20.25" x14ac:dyDescent="0.3">
      <c r="B1" s="26" t="str">
        <f>Cover!C22</f>
        <v>Endeavour Energy</v>
      </c>
      <c r="C1" s="27"/>
      <c r="D1" s="27"/>
      <c r="E1" s="27"/>
      <c r="F1" s="27"/>
      <c r="G1" s="27"/>
      <c r="H1" s="27"/>
      <c r="I1" s="27"/>
      <c r="J1" s="27"/>
    </row>
    <row r="2" spans="2:10" ht="20.25" x14ac:dyDescent="0.3">
      <c r="B2" s="29" t="s">
        <v>100</v>
      </c>
      <c r="C2" s="29"/>
    </row>
    <row r="3" spans="2:10" ht="20.25" x14ac:dyDescent="0.3">
      <c r="B3" s="26" t="str">
        <f>Cover!C26</f>
        <v>2013-14</v>
      </c>
    </row>
    <row r="4" spans="2:10" s="318" customFormat="1" ht="20.25" x14ac:dyDescent="0.3">
      <c r="B4" s="317"/>
    </row>
    <row r="5" spans="2:10" s="318" customFormat="1" ht="41.25" customHeight="1" x14ac:dyDescent="0.2">
      <c r="B5" s="586" t="s">
        <v>259</v>
      </c>
      <c r="C5" s="589"/>
      <c r="D5" s="589"/>
      <c r="E5" s="589"/>
      <c r="F5" s="589"/>
      <c r="G5" s="587"/>
    </row>
    <row r="6" spans="2:10" ht="20.25" x14ac:dyDescent="0.2">
      <c r="B6" s="352"/>
      <c r="C6" s="353"/>
      <c r="D6" s="353"/>
      <c r="E6" s="353"/>
      <c r="F6" s="353"/>
      <c r="G6" s="353"/>
    </row>
    <row r="7" spans="2:10" ht="67.5" customHeight="1" x14ac:dyDescent="0.2">
      <c r="B7" s="666" t="s">
        <v>131</v>
      </c>
      <c r="C7" s="667"/>
      <c r="D7" s="667"/>
      <c r="E7" s="667"/>
      <c r="F7" s="667"/>
      <c r="G7" s="668"/>
      <c r="I7" s="30"/>
      <c r="J7" s="30"/>
    </row>
    <row r="8" spans="2:10" s="173" customFormat="1" x14ac:dyDescent="0.2">
      <c r="B8" s="172"/>
      <c r="C8" s="172"/>
      <c r="D8" s="172"/>
      <c r="E8" s="172"/>
      <c r="F8" s="172"/>
      <c r="G8" s="172"/>
      <c r="H8" s="172"/>
    </row>
    <row r="9" spans="2:10" ht="15.75" x14ac:dyDescent="0.25">
      <c r="B9" s="36" t="s">
        <v>63</v>
      </c>
    </row>
    <row r="10" spans="2:10" ht="15.75" x14ac:dyDescent="0.25">
      <c r="B10" s="36"/>
      <c r="G10" s="159"/>
      <c r="H10" s="159"/>
      <c r="I10" s="159"/>
    </row>
    <row r="11" spans="2:10" ht="57" customHeight="1" x14ac:dyDescent="0.2">
      <c r="B11" s="31" t="s">
        <v>104</v>
      </c>
      <c r="C11" s="32" t="s">
        <v>103</v>
      </c>
      <c r="D11" s="160" t="s">
        <v>64</v>
      </c>
      <c r="E11" s="33" t="s">
        <v>101</v>
      </c>
      <c r="F11" s="34" t="s">
        <v>102</v>
      </c>
    </row>
    <row r="12" spans="2:10" ht="13.5" customHeight="1" x14ac:dyDescent="0.2">
      <c r="B12" s="162"/>
      <c r="C12" s="37" t="s">
        <v>98</v>
      </c>
      <c r="D12" s="33" t="s">
        <v>97</v>
      </c>
      <c r="E12" s="33" t="s">
        <v>97</v>
      </c>
      <c r="F12" s="33" t="s">
        <v>97</v>
      </c>
    </row>
    <row r="13" spans="2:10" ht="32.25" customHeight="1" x14ac:dyDescent="0.2">
      <c r="B13" s="162"/>
      <c r="C13" s="412" t="s">
        <v>382</v>
      </c>
      <c r="D13" s="166">
        <v>4500</v>
      </c>
      <c r="E13" s="167">
        <f t="shared" ref="E13:E19" si="0">F13-D13</f>
        <v>7300</v>
      </c>
      <c r="F13" s="166">
        <v>11800</v>
      </c>
    </row>
    <row r="14" spans="2:10" ht="22.5" customHeight="1" x14ac:dyDescent="0.2">
      <c r="B14" s="162"/>
      <c r="C14" s="412" t="s">
        <v>383</v>
      </c>
      <c r="D14" s="166">
        <v>308300</v>
      </c>
      <c r="E14" s="167">
        <f t="shared" si="0"/>
        <v>-7300</v>
      </c>
      <c r="F14" s="166">
        <v>301000</v>
      </c>
    </row>
    <row r="15" spans="2:10" ht="12.75" customHeight="1" x14ac:dyDescent="0.2">
      <c r="B15" s="162"/>
      <c r="C15" s="37" t="s">
        <v>93</v>
      </c>
      <c r="D15" s="33"/>
      <c r="E15" s="33"/>
      <c r="F15" s="33"/>
    </row>
    <row r="16" spans="2:10" ht="12.75" customHeight="1" x14ac:dyDescent="0.2">
      <c r="B16" s="162"/>
      <c r="C16" s="165" t="s">
        <v>384</v>
      </c>
      <c r="D16" s="166">
        <v>-906400</v>
      </c>
      <c r="E16" s="167">
        <f t="shared" si="0"/>
        <v>-10400</v>
      </c>
      <c r="F16" s="166">
        <v>-916800</v>
      </c>
    </row>
    <row r="17" spans="2:9" ht="12.75" customHeight="1" x14ac:dyDescent="0.2">
      <c r="B17" s="162"/>
      <c r="C17" s="165" t="s">
        <v>385</v>
      </c>
      <c r="D17" s="166">
        <v>388400</v>
      </c>
      <c r="E17" s="167">
        <f t="shared" si="0"/>
        <v>-10400</v>
      </c>
      <c r="F17" s="166">
        <v>378000</v>
      </c>
    </row>
    <row r="18" spans="2:9" s="318" customFormat="1" ht="12.75" customHeight="1" x14ac:dyDescent="0.2">
      <c r="B18" s="162"/>
      <c r="C18" s="165" t="s">
        <v>386</v>
      </c>
      <c r="D18" s="166">
        <v>-80100</v>
      </c>
      <c r="E18" s="167"/>
      <c r="F18" s="166">
        <v>-77000</v>
      </c>
    </row>
    <row r="19" spans="2:9" ht="13.5" customHeight="1" x14ac:dyDescent="0.2">
      <c r="B19" s="162"/>
      <c r="C19" s="165" t="s">
        <v>165</v>
      </c>
      <c r="D19" s="166">
        <v>308300</v>
      </c>
      <c r="E19" s="167">
        <f t="shared" si="0"/>
        <v>-7300</v>
      </c>
      <c r="F19" s="166">
        <v>301000</v>
      </c>
    </row>
    <row r="21" spans="2:9" ht="15.75" x14ac:dyDescent="0.25">
      <c r="B21" s="36" t="s">
        <v>129</v>
      </c>
    </row>
    <row r="23" spans="2:9" ht="51" x14ac:dyDescent="0.2">
      <c r="B23" s="31" t="s">
        <v>104</v>
      </c>
      <c r="C23" s="32" t="s">
        <v>127</v>
      </c>
      <c r="D23" s="661" t="s">
        <v>128</v>
      </c>
      <c r="E23" s="662"/>
      <c r="F23" s="662"/>
      <c r="G23" s="661" t="s">
        <v>130</v>
      </c>
      <c r="H23" s="662"/>
      <c r="I23" s="662"/>
    </row>
    <row r="24" spans="2:9" ht="174.75" customHeight="1" x14ac:dyDescent="0.2">
      <c r="B24" s="162"/>
      <c r="C24" s="418" t="s">
        <v>387</v>
      </c>
      <c r="D24" s="663" t="s">
        <v>388</v>
      </c>
      <c r="E24" s="664"/>
      <c r="F24" s="664"/>
      <c r="G24" s="669" t="s">
        <v>389</v>
      </c>
      <c r="H24" s="669"/>
      <c r="I24" s="669"/>
    </row>
    <row r="25" spans="2:9" ht="165.75" customHeight="1" x14ac:dyDescent="0.2">
      <c r="B25" s="162"/>
      <c r="C25" s="418" t="s">
        <v>387</v>
      </c>
      <c r="D25" s="663" t="s">
        <v>390</v>
      </c>
      <c r="E25" s="664"/>
      <c r="F25" s="664"/>
      <c r="G25" s="669" t="s">
        <v>391</v>
      </c>
      <c r="H25" s="669"/>
      <c r="I25" s="669"/>
    </row>
    <row r="26" spans="2:9" x14ac:dyDescent="0.2">
      <c r="B26" s="162"/>
      <c r="C26" s="161"/>
      <c r="D26" s="665"/>
      <c r="E26" s="662"/>
      <c r="F26" s="662"/>
      <c r="G26" s="660" t="s">
        <v>124</v>
      </c>
      <c r="H26" s="660"/>
      <c r="I26" s="660"/>
    </row>
    <row r="27" spans="2:9" x14ac:dyDescent="0.2">
      <c r="B27" s="162"/>
      <c r="C27" s="161"/>
      <c r="D27" s="665"/>
      <c r="E27" s="662"/>
      <c r="F27" s="662"/>
      <c r="G27" s="660" t="s">
        <v>124</v>
      </c>
      <c r="H27" s="660"/>
      <c r="I27" s="660"/>
    </row>
  </sheetData>
  <mergeCells count="12">
    <mergeCell ref="B5:G5"/>
    <mergeCell ref="B7:G7"/>
    <mergeCell ref="G23:I23"/>
    <mergeCell ref="G24:I24"/>
    <mergeCell ref="G25:I25"/>
    <mergeCell ref="G26:I26"/>
    <mergeCell ref="G27:I27"/>
    <mergeCell ref="D23:F23"/>
    <mergeCell ref="D24:F24"/>
    <mergeCell ref="D25:F25"/>
    <mergeCell ref="D26:F26"/>
    <mergeCell ref="D27:F27"/>
  </mergeCells>
  <phoneticPr fontId="36" type="noConversion"/>
  <pageMargins left="0.35433070866141736" right="0.35433070866141736" top="0.59055118110236227" bottom="0.59055118110236227" header="0.51181102362204722" footer="0.11811023622047245"/>
  <pageSetup paperSize="9" scale="93" fitToHeight="100" orientation="landscape" r:id="rId1"/>
  <headerFooter scaleWithDoc="0" alignWithMargins="0">
    <oddFooter>&amp;L&amp;8&amp;D&amp;C&amp;8&amp; Template: &amp;A
&amp;F&amp;R&amp;8&amp;P of &amp;N</oddFooter>
  </headerFooter>
  <rowBreaks count="1" manualBreakCount="1">
    <brk id="20" min="1" max="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6"/>
  <sheetViews>
    <sheetView workbookViewId="0">
      <selection activeCell="D23" sqref="D23"/>
    </sheetView>
  </sheetViews>
  <sheetFormatPr defaultRowHeight="12.75" x14ac:dyDescent="0.2"/>
  <cols>
    <col min="2" max="3" width="25.28515625" customWidth="1"/>
    <col min="4" max="4" width="57.140625" customWidth="1"/>
  </cols>
  <sheetData>
    <row r="2" spans="2:4" x14ac:dyDescent="0.2">
      <c r="B2" s="402" t="s">
        <v>327</v>
      </c>
    </row>
    <row r="3" spans="2:4" ht="13.5" thickBot="1" x14ac:dyDescent="0.25"/>
    <row r="4" spans="2:4" x14ac:dyDescent="0.2">
      <c r="B4" s="670" t="s">
        <v>328</v>
      </c>
      <c r="C4" s="671"/>
      <c r="D4" s="672" t="s">
        <v>329</v>
      </c>
    </row>
    <row r="5" spans="2:4" ht="13.5" thickBot="1" x14ac:dyDescent="0.25">
      <c r="B5" s="674" t="s">
        <v>330</v>
      </c>
      <c r="C5" s="675"/>
      <c r="D5" s="673"/>
    </row>
    <row r="6" spans="2:4" ht="13.5" thickBot="1" x14ac:dyDescent="0.25">
      <c r="B6" s="676" t="s">
        <v>331</v>
      </c>
      <c r="C6" s="677"/>
      <c r="D6" s="403"/>
    </row>
    <row r="7" spans="2:4" ht="13.5" thickBot="1" x14ac:dyDescent="0.25">
      <c r="B7" s="404" t="s">
        <v>249</v>
      </c>
      <c r="C7" s="405" t="s">
        <v>332</v>
      </c>
      <c r="D7" s="405" t="s">
        <v>333</v>
      </c>
    </row>
    <row r="8" spans="2:4" ht="13.5" thickBot="1" x14ac:dyDescent="0.25">
      <c r="B8" s="404" t="s">
        <v>334</v>
      </c>
      <c r="C8" s="405" t="s">
        <v>332</v>
      </c>
      <c r="D8" s="405" t="s">
        <v>333</v>
      </c>
    </row>
    <row r="9" spans="2:4" ht="13.5" thickBot="1" x14ac:dyDescent="0.25">
      <c r="B9" s="404" t="s">
        <v>335</v>
      </c>
      <c r="C9" s="405" t="s">
        <v>332</v>
      </c>
      <c r="D9" s="405" t="s">
        <v>333</v>
      </c>
    </row>
    <row r="10" spans="2:4" ht="13.5" thickBot="1" x14ac:dyDescent="0.25">
      <c r="B10" s="404" t="s">
        <v>336</v>
      </c>
      <c r="C10" s="405" t="s">
        <v>332</v>
      </c>
      <c r="D10" s="405" t="s">
        <v>337</v>
      </c>
    </row>
    <row r="11" spans="2:4" ht="13.5" thickBot="1" x14ac:dyDescent="0.25">
      <c r="B11" s="404" t="s">
        <v>338</v>
      </c>
      <c r="C11" s="405" t="s">
        <v>332</v>
      </c>
      <c r="D11" s="405" t="s">
        <v>337</v>
      </c>
    </row>
    <row r="12" spans="2:4" ht="13.5" thickBot="1" x14ac:dyDescent="0.25">
      <c r="B12" s="404" t="s">
        <v>339</v>
      </c>
      <c r="C12" s="405" t="s">
        <v>332</v>
      </c>
      <c r="D12" s="405" t="s">
        <v>337</v>
      </c>
    </row>
    <row r="13" spans="2:4" ht="13.5" thickBot="1" x14ac:dyDescent="0.25">
      <c r="B13" s="404" t="s">
        <v>307</v>
      </c>
      <c r="C13" s="405" t="s">
        <v>332</v>
      </c>
      <c r="D13" s="405" t="s">
        <v>340</v>
      </c>
    </row>
    <row r="14" spans="2:4" ht="26.25" thickBot="1" x14ac:dyDescent="0.25">
      <c r="B14" s="404" t="s">
        <v>341</v>
      </c>
      <c r="C14" s="405" t="s">
        <v>332</v>
      </c>
      <c r="D14" s="405" t="s">
        <v>342</v>
      </c>
    </row>
    <row r="15" spans="2:4" ht="13.5" thickBot="1" x14ac:dyDescent="0.25">
      <c r="B15" s="404" t="s">
        <v>311</v>
      </c>
      <c r="C15" s="405" t="s">
        <v>332</v>
      </c>
      <c r="D15" s="405" t="s">
        <v>343</v>
      </c>
    </row>
    <row r="16" spans="2:4" ht="13.5" thickBot="1" x14ac:dyDescent="0.25">
      <c r="B16" s="404" t="s">
        <v>314</v>
      </c>
      <c r="C16" s="405" t="s">
        <v>332</v>
      </c>
      <c r="D16" s="405" t="s">
        <v>337</v>
      </c>
    </row>
  </sheetData>
  <mergeCells count="4">
    <mergeCell ref="B4:C4"/>
    <mergeCell ref="D4:D5"/>
    <mergeCell ref="B5:C5"/>
    <mergeCell ref="B6:C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Cover</vt:lpstr>
      <vt:lpstr>Contents</vt:lpstr>
      <vt:lpstr>1. Income</vt:lpstr>
      <vt:lpstr>5. Capex</vt:lpstr>
      <vt:lpstr>7. Capex for tax dep'n</vt:lpstr>
      <vt:lpstr>8. Maintenance</vt:lpstr>
      <vt:lpstr>10. Operating costs</vt:lpstr>
      <vt:lpstr>16. Avoided cost payments</vt:lpstr>
      <vt:lpstr>17. Altern Ctl &amp; other</vt:lpstr>
      <vt:lpstr>18. EBSS</vt:lpstr>
      <vt:lpstr>19. Juris Scheme</vt:lpstr>
      <vt:lpstr>20a. DMIS -DMIA</vt:lpstr>
      <vt:lpstr>20b. DMIS -  D-factor</vt:lpstr>
      <vt:lpstr>21. Self insurance</vt:lpstr>
      <vt:lpstr>22. CHAP</vt:lpstr>
      <vt:lpstr>Amendments</vt:lpstr>
      <vt:lpstr>'1. Income'!Print_Area</vt:lpstr>
      <vt:lpstr>'10. Operating costs'!Print_Area</vt:lpstr>
      <vt:lpstr>'16. Avoided cost payments'!Print_Area</vt:lpstr>
      <vt:lpstr>'17. Altern Ctl &amp; other'!Print_Area</vt:lpstr>
      <vt:lpstr>'18. EBSS'!Print_Area</vt:lpstr>
      <vt:lpstr>'19. Juris Scheme'!Print_Area</vt:lpstr>
      <vt:lpstr>'20a. DMIS -DMIA'!Print_Area</vt:lpstr>
      <vt:lpstr>'20b. DMIS -  D-factor'!Print_Area</vt:lpstr>
      <vt:lpstr>'21. Self insurance'!Print_Area</vt:lpstr>
      <vt:lpstr>'22. CHAP'!Print_Area</vt:lpstr>
      <vt:lpstr>'5. Capex'!Print_Area</vt:lpstr>
      <vt:lpstr>'7. Capex for tax dep''n'!Print_Area</vt:lpstr>
      <vt:lpstr>'8. Maintenance'!Print_Area</vt:lpstr>
      <vt:lpstr>Contents!Print_Area</vt:lpstr>
      <vt:lpstr>Cover!Print_Area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asood</dc:creator>
  <cp:lastModifiedBy>Patrick Duffy</cp:lastModifiedBy>
  <cp:lastPrinted>2014-11-12T23:09:17Z</cp:lastPrinted>
  <dcterms:created xsi:type="dcterms:W3CDTF">2012-02-16T03:44:14Z</dcterms:created>
  <dcterms:modified xsi:type="dcterms:W3CDTF">2014-11-13T00:26:58Z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8218536</vt:lpwstr>
  </property>
  <property fmtid="{D5CDD505-2E9C-101B-9397-08002B2CF9AE}" pid="3" name="cf">
    <vt:lpwstr>\\cbrvpwxfs01\home$\abrya\endeavour energy - annual rin (D2012-00138129).xlsx</vt:lpwstr>
  </property>
  <property fmtid="{D5CDD505-2E9C-101B-9397-08002B2CF9AE}" pid="4" name="Status">
    <vt:lpwstr>Ready</vt:lpwstr>
  </property>
  <property fmtid="{D5CDD505-2E9C-101B-9397-08002B2CF9AE}" pid="5" name="DatabaseID">
    <vt:lpwstr>AC</vt:lpwstr>
  </property>
  <property fmtid="{D5CDD505-2E9C-101B-9397-08002B2CF9AE}" pid="6" name="OnClose">
    <vt:lpwstr/>
  </property>
  <property fmtid="{D5CDD505-2E9C-101B-9397-08002B2CF9AE}" pid="7" name="currfile">
    <vt:lpwstr>\\SCBRFS001\home$\jpick\endeavour 2013-14 - annual rin (D2014-00084801).xlsx</vt:lpwstr>
  </property>
</Properties>
</file>